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25" firstSheet="2" activeTab="2"/>
  </bookViews>
  <sheets>
    <sheet name="ESTADOS DE RESULTADOS DIC 2010" sheetId="1" state="hidden" r:id="rId1"/>
    <sheet name="BALANCE GENERA DIC 2010" sheetId="2" state="hidden" r:id="rId2"/>
    <sheet name="BALANCE GENERAl   2015" sheetId="3" r:id="rId3"/>
    <sheet name="ANALITICAS CXC Y CXP" sheetId="4" state="hidden" r:id="rId4"/>
    <sheet name="ANALITICA DE ACTIVOS" sheetId="5" state="hidden" r:id="rId5"/>
  </sheets>
  <externalReferences>
    <externalReference r:id="rId8"/>
    <externalReference r:id="rId9"/>
  </externalReferences>
  <definedNames>
    <definedName name="_xlnm.Print_Area" localSheetId="1">'BALANCE GENERA DIC 2010'!$A$1:$L$39</definedName>
    <definedName name="_xlnm.Print_Area" localSheetId="2">'BALANCE GENERAl   2015'!$A$1:$J$53</definedName>
    <definedName name="_xlnm.Print_Area" localSheetId="0">'ESTADOS DE RESULTADOS DIC 2010'!$B$1:$E$44</definedName>
    <definedName name="Imprimir_área_IM">#N/A</definedName>
    <definedName name="Lista1">'[2]Lista'!$A$2:$A$4</definedName>
    <definedName name="Lista2">'[2]Lista'!$B$2:$B$3</definedName>
    <definedName name="_xlnm.Print_Titles" localSheetId="0">'ESTADOS DE RESULTADOS DIC 2010'!$1:$3</definedName>
  </definedNames>
  <calcPr fullCalcOnLoad="1"/>
</workbook>
</file>

<file path=xl/comments5.xml><?xml version="1.0" encoding="utf-8"?>
<comments xmlns="http://schemas.openxmlformats.org/spreadsheetml/2006/main">
  <authors>
    <author>chedraui</author>
  </authors>
  <commentList>
    <comment ref="G39" authorId="0">
      <text>
        <r>
          <rPr>
            <b/>
            <sz val="9"/>
            <rFont val="Tahoma"/>
            <family val="2"/>
          </rPr>
          <t>chedraui:</t>
        </r>
        <r>
          <rPr>
            <sz val="9"/>
            <rFont val="Tahoma"/>
            <family val="2"/>
          </rPr>
          <t xml:space="preserve">
tasa 16%</t>
        </r>
      </text>
    </comment>
    <comment ref="G38" authorId="0">
      <text>
        <r>
          <rPr>
            <b/>
            <sz val="9"/>
            <rFont val="Tahoma"/>
            <family val="2"/>
          </rPr>
          <t>chedraui:</t>
        </r>
        <r>
          <rPr>
            <sz val="9"/>
            <rFont val="Tahoma"/>
            <family val="2"/>
          </rPr>
          <t xml:space="preserve">
tasa 11%</t>
        </r>
      </text>
    </comment>
  </commentList>
</comments>
</file>

<file path=xl/sharedStrings.xml><?xml version="1.0" encoding="utf-8"?>
<sst xmlns="http://schemas.openxmlformats.org/spreadsheetml/2006/main" count="274" uniqueCount="214">
  <si>
    <t>ESTADOS DE RESULTADOS</t>
  </si>
  <si>
    <t>Grupo Arqs - Tech de Mexico, S.A. DE C.V.</t>
  </si>
  <si>
    <t>Por el periodo comprendido del 1 de enero al 31 de diciembre de 2010</t>
  </si>
  <si>
    <t xml:space="preserve">                                                Presentado en pesos</t>
  </si>
  <si>
    <t>INGRESOS PROPIOS DE LA ACTIVIDAD</t>
  </si>
  <si>
    <t>$</t>
  </si>
  <si>
    <t>Costo de lo vendido</t>
  </si>
  <si>
    <t>Utilidad Bruta</t>
  </si>
  <si>
    <t>Gastos de operación:</t>
  </si>
  <si>
    <t xml:space="preserve">   Gastos Generales</t>
  </si>
  <si>
    <t xml:space="preserve">   Gastos de Administracion</t>
  </si>
  <si>
    <t xml:space="preserve">   Gastos de Venta</t>
  </si>
  <si>
    <t>Utilidad ó Pérdida de operación</t>
  </si>
  <si>
    <t>Otros ingresos</t>
  </si>
  <si>
    <t>Otros  gastos</t>
  </si>
  <si>
    <t xml:space="preserve">Costo integral de financiamiento </t>
  </si>
  <si>
    <t xml:space="preserve">Utilidad ó Pérdida por operaciones continuas antes de ISR </t>
  </si>
  <si>
    <t xml:space="preserve">ISR </t>
  </si>
  <si>
    <t>Total</t>
  </si>
  <si>
    <t>Resultado por operaciones continuas</t>
  </si>
  <si>
    <t xml:space="preserve"> Utilidad neta ó Pérdida neta</t>
  </si>
  <si>
    <t>BALANCE GENERAL</t>
  </si>
  <si>
    <t xml:space="preserve"> Al 31 de Diciembre de 2010</t>
  </si>
  <si>
    <t>(Notas 1 y 2)</t>
  </si>
  <si>
    <t>ACTIVO</t>
  </si>
  <si>
    <t>PASIVO Y CAPITAL CONTABLE</t>
  </si>
  <si>
    <t>ACTIVO CIRCULANTE</t>
  </si>
  <si>
    <t>PASIVO A PLAZO MENOR DE UN AÑO</t>
  </si>
  <si>
    <t xml:space="preserve">  Efectivo </t>
  </si>
  <si>
    <t xml:space="preserve">  Proveedores</t>
  </si>
  <si>
    <t xml:space="preserve">  Impuestos por recuperar </t>
  </si>
  <si>
    <t xml:space="preserve">  Acreedores Diversos</t>
  </si>
  <si>
    <t xml:space="preserve">  Clientes</t>
  </si>
  <si>
    <t xml:space="preserve">  Otros pasivos</t>
  </si>
  <si>
    <t xml:space="preserve">  Almacen</t>
  </si>
  <si>
    <t xml:space="preserve">  Impuestos por pagar </t>
  </si>
  <si>
    <t xml:space="preserve">  Otros deudores </t>
  </si>
  <si>
    <t xml:space="preserve">  Participación de Utilidades</t>
  </si>
  <si>
    <t xml:space="preserve">  Impuesto al Valor Agregado No pagado</t>
  </si>
  <si>
    <t>Total de activo circulante</t>
  </si>
  <si>
    <t>Total de pasivo a plazo menor de un año</t>
  </si>
  <si>
    <t>ACTIVO NO CIRCULANTE</t>
  </si>
  <si>
    <r>
      <t>CAPITAL CONTABLE</t>
    </r>
    <r>
      <rPr>
        <sz val="11"/>
        <rFont val="Arial"/>
        <family val="2"/>
      </rPr>
      <t xml:space="preserve"> </t>
    </r>
  </si>
  <si>
    <t>Capital Social</t>
  </si>
  <si>
    <t xml:space="preserve">   Capital proveniente de aportaciones</t>
  </si>
  <si>
    <t xml:space="preserve">   Propiedades, planta y equipo neto </t>
  </si>
  <si>
    <t xml:space="preserve">   Capital para futuros aumentos</t>
  </si>
  <si>
    <t xml:space="preserve">  Activos Intagibles</t>
  </si>
  <si>
    <t xml:space="preserve">   Total Capital Social  </t>
  </si>
  <si>
    <t xml:space="preserve">  Otros activos</t>
  </si>
  <si>
    <t xml:space="preserve">   Pérdidas acumuladas</t>
  </si>
  <si>
    <t>Total de Activo no circulante</t>
  </si>
  <si>
    <t xml:space="preserve">   Utilidad del Ejercicio</t>
  </si>
  <si>
    <t xml:space="preserve">   Pérdida del ejercicio</t>
  </si>
  <si>
    <t>Total de capital contable</t>
  </si>
  <si>
    <t>Total de activo</t>
  </si>
  <si>
    <t>Total de pasivo y capital contable</t>
  </si>
  <si>
    <t xml:space="preserve">              Presentado en pesos</t>
  </si>
  <si>
    <t>ARQ. RAFAEL A. LIRA BARQUIN</t>
  </si>
  <si>
    <t>ADMINISTRADOR UNICO</t>
  </si>
  <si>
    <t>C.P.C JOSE JULIO A. CANTE CHI</t>
  </si>
  <si>
    <t>CONTADOR GENERAL</t>
  </si>
  <si>
    <t>CED. PROF. 3982519</t>
  </si>
  <si>
    <t xml:space="preserve"> Presentado en pesos</t>
  </si>
  <si>
    <t xml:space="preserve">   Inventarios</t>
  </si>
  <si>
    <t>GRUPO IBD, SA DE CV</t>
  </si>
  <si>
    <t xml:space="preserve">   Utilidad del ejercicio</t>
  </si>
  <si>
    <t xml:space="preserve"> FRANCISCO JOSE ROSADO PENICHE</t>
  </si>
  <si>
    <t>C u e n t a</t>
  </si>
  <si>
    <t>N o m b r e</t>
  </si>
  <si>
    <t xml:space="preserve">Saldos </t>
  </si>
  <si>
    <t>Actuales</t>
  </si>
  <si>
    <t>Deudor</t>
  </si>
  <si>
    <t>Acreedor</t>
  </si>
  <si>
    <t>CLIENTES</t>
  </si>
  <si>
    <t>1100-00-00</t>
  </si>
  <si>
    <t>2200-00-00</t>
  </si>
  <si>
    <t>2201-00-00</t>
  </si>
  <si>
    <t>PROVEEDORES</t>
  </si>
  <si>
    <t>PROVEEDORES NACIONALES</t>
  </si>
  <si>
    <t>2201-01-00</t>
  </si>
  <si>
    <t>2201-02-00</t>
  </si>
  <si>
    <t>2201-04-00</t>
  </si>
  <si>
    <t>2201-05-00</t>
  </si>
  <si>
    <t>2201-06-00</t>
  </si>
  <si>
    <t>2201-07-00</t>
  </si>
  <si>
    <t>2201-08-00</t>
  </si>
  <si>
    <t>2201-09-00</t>
  </si>
  <si>
    <t>2201-10-00</t>
  </si>
  <si>
    <t>Alejandro Leonel Pacheco Díaz</t>
  </si>
  <si>
    <t>Arceo Graniel y Asociados SCP</t>
  </si>
  <si>
    <t>Copiers S.A. DE C.V</t>
  </si>
  <si>
    <t>Eduardo Jesús Herrera Aguila</t>
  </si>
  <si>
    <t>Lepsa S.A. DE C.V</t>
  </si>
  <si>
    <t>Maria del Sol Escalante Villajuana</t>
  </si>
  <si>
    <t>Pinsa Comercial, S.A. DE C.V.</t>
  </si>
  <si>
    <t>Transportes F.E.M. S.A. DE C.V.</t>
  </si>
  <si>
    <t>2100-00-00</t>
  </si>
  <si>
    <t>ACREEDORES</t>
  </si>
  <si>
    <t>2101-00-00</t>
  </si>
  <si>
    <t xml:space="preserve">Humberto Gonzalez </t>
  </si>
  <si>
    <t>2102-00-00</t>
  </si>
  <si>
    <t>Francisco Peniche</t>
  </si>
  <si>
    <t>1100-01-00</t>
  </si>
  <si>
    <t>2300-00-00</t>
  </si>
  <si>
    <t>PRESTAMOS BANCARIOS</t>
  </si>
  <si>
    <t>2301-00-00</t>
  </si>
  <si>
    <t>2301-01-00</t>
  </si>
  <si>
    <t>PASIVO A PLAZO MAYOR DE UN AÑO</t>
  </si>
  <si>
    <t>Documentos por Pagar</t>
  </si>
  <si>
    <t>DOCUMENTOS POR PAGAR</t>
  </si>
  <si>
    <t>Depreciación contable</t>
  </si>
  <si>
    <t>Depreciación fiscal</t>
  </si>
  <si>
    <t>%</t>
  </si>
  <si>
    <t>Mes</t>
  </si>
  <si>
    <t>Meses</t>
  </si>
  <si>
    <t xml:space="preserve">Meses </t>
  </si>
  <si>
    <t>Depreciación</t>
  </si>
  <si>
    <t>Dep. acum.</t>
  </si>
  <si>
    <t>Saldo x ded.</t>
  </si>
  <si>
    <t>INPC ultimo mes de</t>
  </si>
  <si>
    <t>INPC mes</t>
  </si>
  <si>
    <t>Fac. Act.</t>
  </si>
  <si>
    <t>Dep.</t>
  </si>
  <si>
    <t>Cuenta</t>
  </si>
  <si>
    <t>A c t i v o   f i j o</t>
  </si>
  <si>
    <t>adq.</t>
  </si>
  <si>
    <t>Depreciados  a  2011</t>
  </si>
  <si>
    <t>M.O.I.</t>
  </si>
  <si>
    <t xml:space="preserve">anual </t>
  </si>
  <si>
    <t>mensual</t>
  </si>
  <si>
    <t>primera mitad/ periodo</t>
  </si>
  <si>
    <t>adquisición</t>
  </si>
  <si>
    <t>deprec.</t>
  </si>
  <si>
    <t>MOBILIARIO Y EQUIPO DE OFICINA</t>
  </si>
  <si>
    <t>CAGI98118</t>
  </si>
  <si>
    <t>Refrigerador</t>
  </si>
  <si>
    <t>EQUIPO DE COMPUTO</t>
  </si>
  <si>
    <t>315-007</t>
  </si>
  <si>
    <t>Computadora Toshiba</t>
  </si>
  <si>
    <t>315-008</t>
  </si>
  <si>
    <t>Multifuncional EPSON</t>
  </si>
  <si>
    <t>315-009</t>
  </si>
  <si>
    <t>Monitor LCD Benq</t>
  </si>
  <si>
    <t>315-010</t>
  </si>
  <si>
    <t>Computadora Dual Core C/Monitor Acer</t>
  </si>
  <si>
    <t>315-011</t>
  </si>
  <si>
    <t>Computadora ensamblada</t>
  </si>
  <si>
    <t>Monitor Plano</t>
  </si>
  <si>
    <t>Computadora</t>
  </si>
  <si>
    <t>Equipo de computo</t>
  </si>
  <si>
    <t>CACN270979</t>
  </si>
  <si>
    <t>Laptop compaq</t>
  </si>
  <si>
    <t>Impresora miniprinter</t>
  </si>
  <si>
    <t>NO DEDUCIBLES</t>
  </si>
  <si>
    <t>CM8135</t>
  </si>
  <si>
    <t>NO DEDUCIBLE NO SE PAGO CON CHEQUE NOMINATIVO</t>
  </si>
  <si>
    <t>EQUIPO DE TRANSPORTE</t>
  </si>
  <si>
    <t>310-001</t>
  </si>
  <si>
    <t>Caja Camioneta</t>
  </si>
  <si>
    <t>ZC 00038</t>
  </si>
  <si>
    <t>CH-440</t>
  </si>
  <si>
    <t>Totales</t>
  </si>
  <si>
    <t>:</t>
  </si>
  <si>
    <t>(**) Saldo pendiente de deducir al inicio del ejercicio o</t>
  </si>
  <si>
    <t>sin las camionetas</t>
  </si>
  <si>
    <t>Para Actualización de la Depreciación</t>
  </si>
  <si>
    <t>Periodo de Uso de Activos (Art. 41 LISR, penultimo y último parrafo)</t>
  </si>
  <si>
    <t>* con numero de meses par</t>
  </si>
  <si>
    <t>* con numero de meses impar</t>
  </si>
  <si>
    <t>último mes de la primera mitad del periodo</t>
  </si>
  <si>
    <t>mes inmediato anterior al que corresponda</t>
  </si>
  <si>
    <t>en el que el bien haya sido utilizado</t>
  </si>
  <si>
    <t>la mitad del periodo</t>
  </si>
  <si>
    <t>Aires Acondicionados</t>
  </si>
  <si>
    <t>fg789453</t>
  </si>
  <si>
    <t>NETO</t>
  </si>
  <si>
    <t>1200-00-00</t>
  </si>
  <si>
    <t>1200-01-00</t>
  </si>
  <si>
    <t>1200-02-00</t>
  </si>
  <si>
    <t>1200-03-00</t>
  </si>
  <si>
    <t>ACTIVOS FIJOS</t>
  </si>
  <si>
    <t>1205-01-00</t>
  </si>
  <si>
    <t xml:space="preserve">MOBILIARIO </t>
  </si>
  <si>
    <t>DEPRECIACION</t>
  </si>
  <si>
    <t>GRUPO IBD , S.A. DE C.V.</t>
  </si>
  <si>
    <t>contable a 2013</t>
  </si>
  <si>
    <t>Mobiliario oficina Tabasco</t>
  </si>
  <si>
    <t>varias</t>
  </si>
  <si>
    <t>1100-02-00</t>
  </si>
  <si>
    <t>DIVERSOS</t>
  </si>
  <si>
    <t xml:space="preserve">   Utilidades Acumuladas de Ejercicios Anteriores</t>
  </si>
  <si>
    <t>Depreciacion contable y fiscal del ejercicio 2014</t>
  </si>
  <si>
    <t>uso 2014</t>
  </si>
  <si>
    <t>Camioneta Nissán Chasis DH Cabina Sedan</t>
  </si>
  <si>
    <t>Camión Chasís, Cabina Pick Up</t>
  </si>
  <si>
    <t>Automóvil Marca Toyota Corolla XRS</t>
  </si>
  <si>
    <t>a 2014</t>
  </si>
  <si>
    <t>del Ejercicio 2014</t>
  </si>
  <si>
    <t>contable a 2014</t>
  </si>
  <si>
    <t>ANALITICA DE CUENTAS POR COBRAR Y POR PAGAR AL 31 de Marzo De 2015</t>
  </si>
  <si>
    <t>Mérida, Yucatán a 07 de Mayo de 2015</t>
  </si>
  <si>
    <t>WALDOS DÓLAR MART DE MEXICO</t>
  </si>
  <si>
    <t>PINSA COMERCIAL SA DE CV</t>
  </si>
  <si>
    <t>EMPACADORA THERBAL SA DE CV</t>
  </si>
  <si>
    <t>1100-03-00</t>
  </si>
  <si>
    <t xml:space="preserve">BANSI, S,A </t>
  </si>
  <si>
    <t>Merca Impulsa, S.A. de C.V.</t>
  </si>
  <si>
    <t xml:space="preserve">  Impuesto al Valor Agregado</t>
  </si>
  <si>
    <t xml:space="preserve"> Al 31 de octubre 2015</t>
  </si>
  <si>
    <t xml:space="preserve">  Impuestos provisionales</t>
  </si>
  <si>
    <t>EJEMPLO DE BALANCE GENERAL</t>
  </si>
  <si>
    <t>© Karla Ávila Durán, 2020 © UNIVERSIDAD AUTÓNOMA DE YUCATÁN, UNIDAD ACADÉMICA DE EDUCACIÓN VIRTUAL Este obra está bajo una licencia de Creative Commons Reconocimiento-NoComercial-CompartirIgual 4.0 Internacional.</t>
  </si>
  <si>
    <t>Empresa de Excelencia SCP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</si>
</sst>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* #,##0.00_-;\-[$€-2]* #,##0.00_-;_-[$€-2]* &quot;-&quot;??_-"/>
    <numFmt numFmtId="173" formatCode="dd\-mm\-yy"/>
    <numFmt numFmtId="174" formatCode="&quot;$&quot;#,##0.00"/>
    <numFmt numFmtId="175" formatCode="_-* #,##0_-;\-* #,##0_-;_-* &quot;-&quot;??_-;_-@_-"/>
    <numFmt numFmtId="176" formatCode="#,##0.000"/>
    <numFmt numFmtId="177" formatCode="#,##0.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u val="single"/>
      <sz val="11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Century Gothic"/>
      <family val="2"/>
    </font>
    <font>
      <sz val="8"/>
      <name val="Arial"/>
      <family val="2"/>
    </font>
    <font>
      <b/>
      <sz val="8"/>
      <name val="Century Gothic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30303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72" fontId="2" fillId="0" borderId="0" applyFon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37" fontId="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2" fillId="0" borderId="0">
      <alignment/>
      <protection/>
    </xf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3" fontId="3" fillId="0" borderId="0" xfId="56" applyNumberFormat="1" applyFont="1" applyAlignment="1">
      <alignment horizontal="center"/>
      <protection/>
    </xf>
    <xf numFmtId="0" fontId="4" fillId="0" borderId="0" xfId="56" applyFont="1">
      <alignment/>
      <protection/>
    </xf>
    <xf numFmtId="0" fontId="5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3" fillId="0" borderId="0" xfId="56" applyFont="1" applyAlignment="1">
      <alignment/>
      <protection/>
    </xf>
    <xf numFmtId="3" fontId="3" fillId="0" borderId="0" xfId="56" applyNumberFormat="1" applyFont="1" applyAlignment="1">
      <alignment horizontal="right"/>
      <protection/>
    </xf>
    <xf numFmtId="0" fontId="4" fillId="0" borderId="0" xfId="56" applyFont="1" applyAlignment="1">
      <alignment horizontal="right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3" fontId="4" fillId="0" borderId="0" xfId="57" applyNumberFormat="1" applyFont="1" applyBorder="1" applyAlignment="1" applyProtection="1">
      <alignment horizontal="right" vertical="center" wrapText="1"/>
      <protection hidden="1"/>
    </xf>
    <xf numFmtId="0" fontId="4" fillId="0" borderId="0" xfId="56" applyFont="1" applyBorder="1" applyAlignment="1">
      <alignment horizontal="right"/>
      <protection/>
    </xf>
    <xf numFmtId="37" fontId="4" fillId="0" borderId="0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3" fontId="4" fillId="0" borderId="10" xfId="60" applyNumberFormat="1" applyFont="1" applyBorder="1" applyAlignment="1" applyProtection="1">
      <alignment horizontal="right" vertical="center" wrapText="1"/>
      <protection hidden="1"/>
    </xf>
    <xf numFmtId="37" fontId="4" fillId="0" borderId="0" xfId="56" applyNumberFormat="1" applyFont="1" applyAlignment="1">
      <alignment horizontal="right"/>
      <protection/>
    </xf>
    <xf numFmtId="39" fontId="4" fillId="0" borderId="0" xfId="56" applyNumberFormat="1" applyFont="1">
      <alignment/>
      <protection/>
    </xf>
    <xf numFmtId="37" fontId="4" fillId="0" borderId="10" xfId="56" applyNumberFormat="1" applyFont="1" applyBorder="1" applyAlignment="1">
      <alignment horizontal="right"/>
      <protection/>
    </xf>
    <xf numFmtId="39" fontId="3" fillId="0" borderId="0" xfId="56" applyNumberFormat="1" applyFont="1">
      <alignment/>
      <protection/>
    </xf>
    <xf numFmtId="37" fontId="4" fillId="0" borderId="11" xfId="56" applyNumberFormat="1" applyFont="1" applyBorder="1" applyAlignment="1">
      <alignment horizontal="right"/>
      <protection/>
    </xf>
    <xf numFmtId="3" fontId="4" fillId="0" borderId="10" xfId="57" applyNumberFormat="1" applyFont="1" applyBorder="1" applyAlignment="1" applyProtection="1">
      <alignment horizontal="right" vertical="center" wrapText="1"/>
      <protection hidden="1"/>
    </xf>
    <xf numFmtId="37" fontId="4" fillId="0" borderId="12" xfId="56" applyNumberFormat="1" applyFont="1" applyBorder="1" applyAlignment="1">
      <alignment horizontal="right"/>
      <protection/>
    </xf>
    <xf numFmtId="3" fontId="4" fillId="0" borderId="0" xfId="56" applyNumberFormat="1" applyFont="1" applyAlignment="1">
      <alignment horizontal="right"/>
      <protection/>
    </xf>
    <xf numFmtId="0" fontId="6" fillId="0" borderId="0" xfId="56" applyFont="1" applyAlignment="1">
      <alignment horizontal="right"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0" fontId="3" fillId="0" borderId="0" xfId="56" applyFont="1" applyBorder="1" applyAlignment="1">
      <alignment horizontal="right"/>
      <protection/>
    </xf>
    <xf numFmtId="3" fontId="4" fillId="0" borderId="0" xfId="56" applyNumberFormat="1" applyFont="1">
      <alignment/>
      <protection/>
    </xf>
    <xf numFmtId="3" fontId="4" fillId="0" borderId="0" xfId="56" applyNumberFormat="1" applyFont="1" applyBorder="1" applyAlignment="1" applyProtection="1">
      <alignment horizontal="right"/>
      <protection hidden="1"/>
    </xf>
    <xf numFmtId="3" fontId="4" fillId="0" borderId="10" xfId="56" applyNumberFormat="1" applyFont="1" applyBorder="1">
      <alignment/>
      <protection/>
    </xf>
    <xf numFmtId="3" fontId="4" fillId="0" borderId="0" xfId="56" applyNumberFormat="1" applyFont="1" applyBorder="1">
      <alignment/>
      <protection/>
    </xf>
    <xf numFmtId="3" fontId="4" fillId="0" borderId="13" xfId="56" applyNumberFormat="1" applyFont="1" applyBorder="1">
      <alignment/>
      <protection/>
    </xf>
    <xf numFmtId="3" fontId="4" fillId="0" borderId="10" xfId="56" applyNumberFormat="1" applyFont="1" applyBorder="1" applyAlignment="1">
      <alignment horizontal="right"/>
      <protection/>
    </xf>
    <xf numFmtId="0" fontId="4" fillId="0" borderId="0" xfId="56" applyFont="1" applyAlignment="1">
      <alignment horizontal="left"/>
      <protection/>
    </xf>
    <xf numFmtId="3" fontId="4" fillId="0" borderId="0" xfId="56" applyNumberFormat="1" applyFont="1" applyBorder="1" applyAlignment="1">
      <alignment horizontal="right"/>
      <protection/>
    </xf>
    <xf numFmtId="4" fontId="4" fillId="0" borderId="0" xfId="56" applyNumberFormat="1" applyFont="1">
      <alignment/>
      <protection/>
    </xf>
    <xf numFmtId="3" fontId="4" fillId="0" borderId="14" xfId="56" applyNumberFormat="1" applyFont="1" applyBorder="1" applyAlignment="1">
      <alignment horizontal="right"/>
      <protection/>
    </xf>
    <xf numFmtId="37" fontId="4" fillId="0" borderId="14" xfId="56" applyNumberFormat="1" applyFont="1" applyBorder="1" applyAlignment="1">
      <alignment horizontal="right"/>
      <protection/>
    </xf>
    <xf numFmtId="43" fontId="9" fillId="0" borderId="0" xfId="48" applyFont="1" applyAlignment="1">
      <alignment horizontal="center"/>
    </xf>
    <xf numFmtId="43" fontId="10" fillId="0" borderId="0" xfId="48" applyFont="1" applyAlignment="1">
      <alignment horizontal="center"/>
    </xf>
    <xf numFmtId="43" fontId="9" fillId="0" borderId="0" xfId="48" applyFont="1" applyAlignment="1">
      <alignment horizontal="left"/>
    </xf>
    <xf numFmtId="43" fontId="10" fillId="0" borderId="0" xfId="48" applyFont="1" applyAlignment="1">
      <alignment horizontal="left"/>
    </xf>
    <xf numFmtId="37" fontId="4" fillId="0" borderId="0" xfId="56" applyNumberFormat="1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4" fontId="0" fillId="33" borderId="15" xfId="0" applyNumberFormat="1" applyFill="1" applyBorder="1" applyAlignment="1">
      <alignment wrapText="1"/>
    </xf>
    <xf numFmtId="4" fontId="56" fillId="33" borderId="15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2" fillId="0" borderId="15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49" fontId="12" fillId="0" borderId="15" xfId="0" applyNumberFormat="1" applyFont="1" applyFill="1" applyBorder="1" applyAlignment="1">
      <alignment horizontal="left" vertical="top" wrapText="1"/>
    </xf>
    <xf numFmtId="0" fontId="2" fillId="0" borderId="0" xfId="56">
      <alignment/>
      <protection/>
    </xf>
    <xf numFmtId="0" fontId="2" fillId="0" borderId="0" xfId="0" applyFont="1" applyFill="1" applyAlignment="1">
      <alignment/>
    </xf>
    <xf numFmtId="4" fontId="0" fillId="33" borderId="15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3" fontId="13" fillId="0" borderId="0" xfId="48" applyFont="1" applyAlignment="1">
      <alignment horizontal="center"/>
    </xf>
    <xf numFmtId="43" fontId="14" fillId="0" borderId="0" xfId="48" applyFont="1" applyAlignment="1">
      <alignment horizontal="center"/>
    </xf>
    <xf numFmtId="4" fontId="0" fillId="33" borderId="16" xfId="0" applyNumberFormat="1" applyFont="1" applyFill="1" applyBorder="1" applyAlignment="1">
      <alignment wrapText="1"/>
    </xf>
    <xf numFmtId="0" fontId="15" fillId="0" borderId="0" xfId="56" applyFont="1">
      <alignment/>
      <protection/>
    </xf>
    <xf numFmtId="0" fontId="16" fillId="0" borderId="0" xfId="56" applyFont="1" applyFill="1">
      <alignment/>
      <protection/>
    </xf>
    <xf numFmtId="0" fontId="17" fillId="0" borderId="0" xfId="56" applyFont="1" applyFill="1">
      <alignment/>
      <protection/>
    </xf>
    <xf numFmtId="0" fontId="18" fillId="0" borderId="0" xfId="56" applyFont="1" applyFill="1">
      <alignment/>
      <protection/>
    </xf>
    <xf numFmtId="0" fontId="16" fillId="0" borderId="0" xfId="56" applyFont="1" applyFill="1" applyBorder="1">
      <alignment/>
      <protection/>
    </xf>
    <xf numFmtId="0" fontId="19" fillId="0" borderId="0" xfId="56" applyFont="1" applyFill="1">
      <alignment/>
      <protection/>
    </xf>
    <xf numFmtId="0" fontId="20" fillId="0" borderId="17" xfId="56" applyFont="1" applyFill="1" applyBorder="1" applyAlignment="1">
      <alignment horizontal="centerContinuous"/>
      <protection/>
    </xf>
    <xf numFmtId="0" fontId="20" fillId="0" borderId="18" xfId="56" applyFont="1" applyFill="1" applyBorder="1" applyAlignment="1">
      <alignment horizontal="centerContinuous"/>
      <protection/>
    </xf>
    <xf numFmtId="0" fontId="20" fillId="0" borderId="19" xfId="56" applyFont="1" applyFill="1" applyBorder="1" applyAlignment="1">
      <alignment horizontal="centerContinuous"/>
      <protection/>
    </xf>
    <xf numFmtId="0" fontId="20" fillId="0" borderId="20" xfId="56" applyFont="1" applyFill="1" applyBorder="1" applyAlignment="1">
      <alignment horizontal="centerContinuous"/>
      <protection/>
    </xf>
    <xf numFmtId="0" fontId="20" fillId="0" borderId="21" xfId="56" applyFont="1" applyFill="1" applyBorder="1" applyAlignment="1">
      <alignment horizontal="centerContinuous"/>
      <protection/>
    </xf>
    <xf numFmtId="0" fontId="20" fillId="0" borderId="22" xfId="56" applyFont="1" applyFill="1" applyBorder="1" applyAlignment="1">
      <alignment horizontal="center"/>
      <protection/>
    </xf>
    <xf numFmtId="0" fontId="20" fillId="0" borderId="23" xfId="56" applyFont="1" applyFill="1" applyBorder="1" applyAlignment="1">
      <alignment horizontal="centerContinuous"/>
      <protection/>
    </xf>
    <xf numFmtId="0" fontId="20" fillId="0" borderId="24" xfId="56" applyFont="1" applyFill="1" applyBorder="1" applyAlignment="1">
      <alignment horizontal="centerContinuous"/>
      <protection/>
    </xf>
    <xf numFmtId="0" fontId="20" fillId="0" borderId="25" xfId="56" applyFont="1" applyFill="1" applyBorder="1" applyAlignment="1">
      <alignment horizontal="center"/>
      <protection/>
    </xf>
    <xf numFmtId="0" fontId="20" fillId="0" borderId="25" xfId="56" applyFont="1" applyFill="1" applyBorder="1" applyAlignment="1">
      <alignment horizontal="center" wrapText="1"/>
      <protection/>
    </xf>
    <xf numFmtId="0" fontId="20" fillId="0" borderId="26" xfId="56" applyFont="1" applyFill="1" applyBorder="1" applyAlignment="1">
      <alignment horizontal="centerContinuous"/>
      <protection/>
    </xf>
    <xf numFmtId="0" fontId="20" fillId="0" borderId="27" xfId="56" applyFont="1" applyFill="1" applyBorder="1" applyAlignment="1">
      <alignment horizontal="centerContinuous"/>
      <protection/>
    </xf>
    <xf numFmtId="9" fontId="19" fillId="0" borderId="0" xfId="66" applyFont="1" applyFill="1" applyAlignment="1">
      <alignment horizontal="center"/>
    </xf>
    <xf numFmtId="17" fontId="19" fillId="0" borderId="0" xfId="56" applyNumberFormat="1" applyFont="1" applyFill="1" applyAlignment="1">
      <alignment horizontal="right"/>
      <protection/>
    </xf>
    <xf numFmtId="0" fontId="19" fillId="0" borderId="0" xfId="56" applyFont="1" applyFill="1" applyAlignment="1">
      <alignment horizontal="center"/>
      <protection/>
    </xf>
    <xf numFmtId="43" fontId="21" fillId="0" borderId="0" xfId="50" applyFont="1" applyFill="1" applyBorder="1" applyAlignment="1">
      <alignment/>
    </xf>
    <xf numFmtId="17" fontId="19" fillId="0" borderId="0" xfId="50" applyNumberFormat="1" applyFont="1" applyFill="1" applyAlignment="1">
      <alignment/>
    </xf>
    <xf numFmtId="178" fontId="19" fillId="0" borderId="0" xfId="56" applyNumberFormat="1" applyFont="1" applyFill="1">
      <alignment/>
      <protection/>
    </xf>
    <xf numFmtId="0" fontId="22" fillId="0" borderId="0" xfId="56" applyFont="1" applyFill="1">
      <alignment/>
      <protection/>
    </xf>
    <xf numFmtId="0" fontId="19" fillId="0" borderId="0" xfId="56" applyFont="1" applyFill="1" applyAlignment="1">
      <alignment horizontal="right"/>
      <protection/>
    </xf>
    <xf numFmtId="43" fontId="19" fillId="0" borderId="0" xfId="50" applyFont="1" applyFill="1" applyBorder="1" applyAlignment="1">
      <alignment/>
    </xf>
    <xf numFmtId="43" fontId="19" fillId="0" borderId="0" xfId="50" applyFont="1" applyFill="1" applyAlignment="1">
      <alignment/>
    </xf>
    <xf numFmtId="178" fontId="19" fillId="34" borderId="0" xfId="56" applyNumberFormat="1" applyFont="1" applyFill="1">
      <alignment/>
      <protection/>
    </xf>
    <xf numFmtId="43" fontId="17" fillId="0" borderId="0" xfId="50" applyFont="1" applyFill="1" applyAlignment="1">
      <alignment/>
    </xf>
    <xf numFmtId="43" fontId="17" fillId="0" borderId="0" xfId="56" applyNumberFormat="1" applyFont="1" applyFill="1">
      <alignment/>
      <protection/>
    </xf>
    <xf numFmtId="43" fontId="21" fillId="35" borderId="12" xfId="50" applyFont="1" applyFill="1" applyBorder="1" applyAlignment="1">
      <alignment/>
    </xf>
    <xf numFmtId="43" fontId="21" fillId="0" borderId="12" xfId="50" applyFont="1" applyFill="1" applyBorder="1" applyAlignment="1">
      <alignment/>
    </xf>
    <xf numFmtId="0" fontId="19" fillId="0" borderId="0" xfId="50" applyNumberFormat="1" applyFont="1" applyFill="1" applyAlignment="1">
      <alignment horizontal="center"/>
    </xf>
    <xf numFmtId="0" fontId="21" fillId="0" borderId="0" xfId="56" applyFont="1" applyFill="1">
      <alignment/>
      <protection/>
    </xf>
    <xf numFmtId="1" fontId="19" fillId="0" borderId="0" xfId="56" applyNumberFormat="1" applyFont="1" applyFill="1" applyAlignment="1">
      <alignment horizontal="center"/>
      <protection/>
    </xf>
    <xf numFmtId="171" fontId="19" fillId="0" borderId="0" xfId="50" applyNumberFormat="1" applyFont="1" applyFill="1" applyAlignment="1">
      <alignment/>
    </xf>
    <xf numFmtId="17" fontId="19" fillId="34" borderId="0" xfId="50" applyNumberFormat="1" applyFont="1" applyFill="1" applyAlignment="1">
      <alignment/>
    </xf>
    <xf numFmtId="17" fontId="21" fillId="0" borderId="12" xfId="50" applyNumberFormat="1" applyFont="1" applyFill="1" applyBorder="1" applyAlignment="1">
      <alignment/>
    </xf>
    <xf numFmtId="17" fontId="19" fillId="0" borderId="0" xfId="56" applyNumberFormat="1" applyFont="1" applyFill="1">
      <alignment/>
      <protection/>
    </xf>
    <xf numFmtId="0" fontId="17" fillId="0" borderId="0" xfId="56" applyFont="1" applyFill="1" applyAlignment="1">
      <alignment horizontal="left"/>
      <protection/>
    </xf>
    <xf numFmtId="0" fontId="17" fillId="0" borderId="0" xfId="56" applyFont="1" applyFill="1" applyAlignment="1">
      <alignment horizontal="centerContinuous"/>
      <protection/>
    </xf>
    <xf numFmtId="43" fontId="17" fillId="0" borderId="0" xfId="56" applyNumberFormat="1" applyFont="1" applyFill="1" applyAlignment="1">
      <alignment horizontal="right"/>
      <protection/>
    </xf>
    <xf numFmtId="43" fontId="22" fillId="0" borderId="0" xfId="56" applyNumberFormat="1" applyFont="1" applyFill="1">
      <alignment/>
      <protection/>
    </xf>
    <xf numFmtId="0" fontId="23" fillId="0" borderId="0" xfId="56" applyFont="1" applyFill="1" applyAlignment="1">
      <alignment horizontal="centerContinuous"/>
      <protection/>
    </xf>
    <xf numFmtId="0" fontId="17" fillId="0" borderId="0" xfId="56" applyFont="1" applyFill="1" applyBorder="1">
      <alignment/>
      <protection/>
    </xf>
    <xf numFmtId="171" fontId="17" fillId="0" borderId="0" xfId="56" applyNumberFormat="1" applyFont="1" applyFill="1">
      <alignment/>
      <protection/>
    </xf>
    <xf numFmtId="43" fontId="21" fillId="33" borderId="12" xfId="50" applyFont="1" applyFill="1" applyBorder="1" applyAlignment="1">
      <alignment/>
    </xf>
    <xf numFmtId="0" fontId="19" fillId="33" borderId="0" xfId="56" applyFont="1" applyFill="1" applyAlignment="1">
      <alignment horizontal="right"/>
      <protection/>
    </xf>
    <xf numFmtId="0" fontId="19" fillId="33" borderId="0" xfId="56" applyFont="1" applyFill="1">
      <alignment/>
      <protection/>
    </xf>
    <xf numFmtId="17" fontId="19" fillId="33" borderId="0" xfId="56" applyNumberFormat="1" applyFont="1" applyFill="1">
      <alignment/>
      <protection/>
    </xf>
    <xf numFmtId="0" fontId="4" fillId="0" borderId="10" xfId="56" applyFont="1" applyBorder="1">
      <alignment/>
      <protection/>
    </xf>
    <xf numFmtId="9" fontId="4" fillId="0" borderId="0" xfId="63" applyFont="1" applyAlignment="1">
      <alignment/>
    </xf>
    <xf numFmtId="9" fontId="0" fillId="0" borderId="0" xfId="63" applyFont="1" applyAlignment="1">
      <alignment/>
    </xf>
    <xf numFmtId="0" fontId="57" fillId="0" borderId="0" xfId="0" applyFont="1" applyAlignment="1">
      <alignment/>
    </xf>
    <xf numFmtId="3" fontId="3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3" fontId="5" fillId="0" borderId="0" xfId="56" applyNumberFormat="1" applyFont="1" applyAlignment="1">
      <alignment horizontal="center"/>
      <protection/>
    </xf>
    <xf numFmtId="0" fontId="0" fillId="0" borderId="0" xfId="0" applyAlignment="1">
      <alignment horizontal="left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Porcentaje 2" xfId="64"/>
    <cellStyle name="Porcentaje 3" xfId="65"/>
    <cellStyle name="Porcentaje 4" xfId="66"/>
    <cellStyle name="Porcentual 2" xfId="67"/>
    <cellStyle name="Porcentual 3" xfId="68"/>
    <cellStyle name="Saldos" xfId="69"/>
    <cellStyle name="Saldos 2" xfId="70"/>
    <cellStyle name="Saldos_Balance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_FINANCIEROS%20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1PC\Documentos%20c\SIPREDEXCEL\BASES08\CCA830212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fiscal(isr)"/>
      <sheetName val="anual IETU (2)"/>
      <sheetName val="ESTADOS DE RESULTADOS"/>
      <sheetName val="BALANCE GENERAL"/>
      <sheetName val="AJ.ANUAL'10"/>
      <sheetName val="PTU 2010"/>
    </sheetNames>
    <sheetDataSet>
      <sheetData sheetId="0">
        <row r="9">
          <cell r="D9">
            <v>18151587.83965517</v>
          </cell>
        </row>
        <row r="20">
          <cell r="D20">
            <v>16491564.404000001</v>
          </cell>
        </row>
        <row r="21">
          <cell r="D21">
            <v>972644.385</v>
          </cell>
        </row>
        <row r="25">
          <cell r="D25">
            <v>51977.77</v>
          </cell>
        </row>
        <row r="26">
          <cell r="D26">
            <v>110790</v>
          </cell>
        </row>
        <row r="43">
          <cell r="D43">
            <v>90776.85511305257</v>
          </cell>
        </row>
      </sheetData>
      <sheetData sheetId="1">
        <row r="10">
          <cell r="F10">
            <v>2262314.7080000006</v>
          </cell>
          <cell r="G10">
            <v>-312043.4079999998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ibuyente"/>
      <sheetName val="Contador"/>
      <sheetName val="Representante"/>
      <sheetName val="General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4.1"/>
      <sheetName val="35"/>
      <sheetName val="36"/>
      <sheetName val="37"/>
      <sheetName val="38"/>
      <sheetName val="39"/>
      <sheetName val="40"/>
      <sheetName val="CDF"/>
      <sheetName val="CMPT"/>
      <sheetName val="Oculta"/>
      <sheetName val="Procesar"/>
      <sheetName val="Notas"/>
      <sheetName val="Declaratoria"/>
      <sheetName val="Opinion"/>
      <sheetName val="Informe"/>
      <sheetName val="Información Adicional"/>
      <sheetName val="Lista"/>
    </sheetNames>
    <sheetDataSet>
      <sheetData sheetId="54">
        <row r="2">
          <cell r="A2" t="str">
            <v>SI</v>
          </cell>
          <cell r="B2" t="str">
            <v>SI</v>
          </cell>
        </row>
        <row r="3">
          <cell r="A3" t="str">
            <v>NO</v>
          </cell>
          <cell r="B3" t="str">
            <v>NO</v>
          </cell>
        </row>
        <row r="4">
          <cell r="A4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28"/>
  <sheetViews>
    <sheetView zoomScale="75" zoomScaleNormal="75" zoomScalePageLayoutView="0" workbookViewId="0" topLeftCell="A1">
      <selection activeCell="I16" sqref="I16"/>
    </sheetView>
  </sheetViews>
  <sheetFormatPr defaultColWidth="11.421875" defaultRowHeight="15"/>
  <cols>
    <col min="1" max="1" width="11.421875" style="2" customWidth="1"/>
    <col min="2" max="2" width="63.00390625" style="2" customWidth="1"/>
    <col min="3" max="3" width="2.7109375" style="7" customWidth="1"/>
    <col min="4" max="4" width="12.7109375" style="4" customWidth="1"/>
    <col min="5" max="5" width="3.8515625" style="2" customWidth="1"/>
    <col min="6" max="6" width="14.421875" style="2" customWidth="1"/>
    <col min="7" max="7" width="13.7109375" style="2" customWidth="1"/>
    <col min="8" max="8" width="13.421875" style="2" bestFit="1" customWidth="1"/>
    <col min="9" max="16384" width="11.421875" style="2" customWidth="1"/>
  </cols>
  <sheetData>
    <row r="1" spans="2:5" ht="15">
      <c r="B1" s="119" t="s">
        <v>0</v>
      </c>
      <c r="C1" s="119"/>
      <c r="D1" s="119"/>
      <c r="E1" s="119"/>
    </row>
    <row r="2" spans="2:8" s="4" customFormat="1" ht="15">
      <c r="B2" s="119" t="s">
        <v>1</v>
      </c>
      <c r="C2" s="119"/>
      <c r="D2" s="119"/>
      <c r="E2" s="119"/>
      <c r="F2" s="3"/>
      <c r="G2" s="3"/>
      <c r="H2" s="3"/>
    </row>
    <row r="3" spans="2:5" ht="15">
      <c r="B3" s="119" t="s">
        <v>2</v>
      </c>
      <c r="C3" s="119"/>
      <c r="D3" s="119"/>
      <c r="E3" s="119"/>
    </row>
    <row r="4" spans="2:19" ht="15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5" ht="15">
      <c r="B5" s="1"/>
      <c r="C5" s="6"/>
      <c r="D5" s="1"/>
      <c r="E5" s="1"/>
    </row>
    <row r="6" spans="4:5" ht="15">
      <c r="D6" s="8">
        <v>2010</v>
      </c>
      <c r="E6" s="9"/>
    </row>
    <row r="9" spans="2:5" ht="15">
      <c r="B9" s="9" t="s">
        <v>4</v>
      </c>
      <c r="C9" s="7" t="s">
        <v>5</v>
      </c>
      <c r="D9" s="10">
        <f>'[1]Resultado fiscal(isr)'!D9</f>
        <v>18151587.83965517</v>
      </c>
      <c r="E9" s="7"/>
    </row>
    <row r="10" spans="2:5" s="13" customFormat="1" ht="14.25">
      <c r="B10" s="2"/>
      <c r="C10" s="11"/>
      <c r="D10" s="12"/>
      <c r="E10" s="11"/>
    </row>
    <row r="11" spans="3:5" s="13" customFormat="1" ht="14.25">
      <c r="C11" s="11"/>
      <c r="D11" s="12"/>
      <c r="E11" s="11"/>
    </row>
    <row r="12" spans="2:5" s="13" customFormat="1" ht="15">
      <c r="B12" s="14" t="s">
        <v>6</v>
      </c>
      <c r="C12" s="11"/>
      <c r="D12" s="15">
        <f>'[1]Resultado fiscal(isr)'!D20</f>
        <v>16491564.404000001</v>
      </c>
      <c r="E12" s="11"/>
    </row>
    <row r="13" spans="3:5" s="13" customFormat="1" ht="14.25">
      <c r="C13" s="11"/>
      <c r="D13" s="12"/>
      <c r="E13" s="11"/>
    </row>
    <row r="14" spans="2:5" ht="14.25">
      <c r="B14" s="2" t="s">
        <v>7</v>
      </c>
      <c r="D14" s="16">
        <f>D9-D12</f>
        <v>1660023.4356551673</v>
      </c>
      <c r="E14" s="7"/>
    </row>
    <row r="15" spans="4:5" ht="14.25">
      <c r="D15" s="16"/>
      <c r="E15" s="7"/>
    </row>
    <row r="16" spans="2:8" ht="14.25">
      <c r="B16" s="2" t="s">
        <v>8</v>
      </c>
      <c r="D16" s="16"/>
      <c r="E16" s="7"/>
      <c r="H16" s="17"/>
    </row>
    <row r="17" spans="2:8" ht="14.25">
      <c r="B17" s="2" t="s">
        <v>9</v>
      </c>
      <c r="D17" s="10">
        <f>'[1]Resultado fiscal(isr)'!D21+86509.13+24004.13</f>
        <v>1083157.645</v>
      </c>
      <c r="E17" s="10"/>
      <c r="H17" s="17"/>
    </row>
    <row r="18" spans="2:8" ht="14.25">
      <c r="B18" s="2" t="s">
        <v>10</v>
      </c>
      <c r="D18" s="16">
        <v>0</v>
      </c>
      <c r="E18" s="7"/>
      <c r="H18" s="17"/>
    </row>
    <row r="19" spans="2:8" ht="15">
      <c r="B19" s="2" t="s">
        <v>11</v>
      </c>
      <c r="D19" s="18">
        <v>0</v>
      </c>
      <c r="E19" s="7"/>
      <c r="H19" s="19"/>
    </row>
    <row r="20" spans="4:5" ht="14.25">
      <c r="D20" s="12">
        <f>SUM(D17:D19)</f>
        <v>1083157.645</v>
      </c>
      <c r="E20" s="11"/>
    </row>
    <row r="21" spans="4:5" ht="14.25">
      <c r="D21" s="16"/>
      <c r="E21" s="7"/>
    </row>
    <row r="22" spans="2:5" ht="14.25">
      <c r="B22" s="2" t="s">
        <v>12</v>
      </c>
      <c r="D22" s="20">
        <f>D14-D20</f>
        <v>576865.7906551673</v>
      </c>
      <c r="E22" s="7"/>
    </row>
    <row r="23" spans="4:5" ht="14.25">
      <c r="D23" s="16"/>
      <c r="E23" s="7"/>
    </row>
    <row r="24" spans="2:5" ht="14.25">
      <c r="B24" s="2" t="s">
        <v>13</v>
      </c>
      <c r="D24" s="10">
        <v>0</v>
      </c>
      <c r="E24" s="10"/>
    </row>
    <row r="25" spans="4:5" ht="14.25">
      <c r="D25" s="10"/>
      <c r="E25" s="10"/>
    </row>
    <row r="26" spans="2:5" ht="14.25">
      <c r="B26" s="2" t="s">
        <v>14</v>
      </c>
      <c r="D26" s="10">
        <f>'[1]Resultado fiscal(isr)'!D26+43810</f>
        <v>154600</v>
      </c>
      <c r="E26" s="10"/>
    </row>
    <row r="27" spans="4:5" ht="14.25">
      <c r="D27" s="10"/>
      <c r="E27" s="10"/>
    </row>
    <row r="28" spans="2:5" ht="14.25">
      <c r="B28" s="2" t="s">
        <v>15</v>
      </c>
      <c r="D28" s="21">
        <f>'[1]Resultado fiscal(isr)'!D25</f>
        <v>51977.77</v>
      </c>
      <c r="E28" s="10"/>
    </row>
    <row r="29" spans="4:5" ht="14.25">
      <c r="D29" s="16"/>
      <c r="E29" s="7"/>
    </row>
    <row r="30" spans="2:5" ht="14.25">
      <c r="B30" s="2" t="s">
        <v>16</v>
      </c>
      <c r="D30" s="16">
        <f>D22+D24-D26-D28</f>
        <v>370288.0206551673</v>
      </c>
      <c r="E30" s="7"/>
    </row>
    <row r="31" spans="4:5" ht="14.25">
      <c r="D31" s="16"/>
      <c r="E31" s="7"/>
    </row>
    <row r="32" spans="2:5" ht="14.25">
      <c r="B32" s="2" t="s">
        <v>17</v>
      </c>
      <c r="D32" s="16">
        <f>'[1]Resultado fiscal(isr)'!D43</f>
        <v>90776.85511305257</v>
      </c>
      <c r="E32" s="7"/>
    </row>
    <row r="33" spans="4:5" ht="14.25">
      <c r="D33" s="18"/>
      <c r="E33" s="7"/>
    </row>
    <row r="34" spans="4:5" ht="14.25">
      <c r="D34" s="16"/>
      <c r="E34" s="7"/>
    </row>
    <row r="35" spans="2:5" ht="14.25">
      <c r="B35" s="2" t="s">
        <v>18</v>
      </c>
      <c r="D35" s="12">
        <f>D32</f>
        <v>90776.85511305257</v>
      </c>
      <c r="E35" s="12"/>
    </row>
    <row r="36" spans="4:5" ht="14.25">
      <c r="D36" s="16"/>
      <c r="E36" s="7"/>
    </row>
    <row r="37" spans="2:5" ht="14.25">
      <c r="B37" s="2" t="s">
        <v>19</v>
      </c>
      <c r="D37" s="16">
        <f>D30-D35</f>
        <v>279511.1655421147</v>
      </c>
      <c r="E37" s="7"/>
    </row>
    <row r="38" spans="4:5" ht="14.25">
      <c r="D38" s="16"/>
      <c r="E38" s="7"/>
    </row>
    <row r="39" spans="2:5" ht="15" thickBot="1">
      <c r="B39" s="2" t="s">
        <v>20</v>
      </c>
      <c r="C39" s="7" t="s">
        <v>5</v>
      </c>
      <c r="D39" s="22">
        <f>SUM(D37)</f>
        <v>279511.1655421147</v>
      </c>
      <c r="E39" s="7"/>
    </row>
    <row r="40" spans="4:5" ht="15" thickTop="1">
      <c r="D40" s="16"/>
      <c r="E40" s="7"/>
    </row>
    <row r="41" spans="4:5" ht="14.25">
      <c r="D41" s="16"/>
      <c r="E41" s="7"/>
    </row>
    <row r="42" spans="4:5" ht="14.25">
      <c r="D42" s="16"/>
      <c r="E42" s="7"/>
    </row>
    <row r="43" spans="4:5" ht="14.25">
      <c r="D43" s="23"/>
      <c r="E43" s="7"/>
    </row>
    <row r="44" spans="4:5" ht="14.25">
      <c r="D44" s="16"/>
      <c r="E44" s="7"/>
    </row>
    <row r="45" spans="2:5" ht="14.25">
      <c r="B45" s="42" t="s">
        <v>58</v>
      </c>
      <c r="E45" s="40" t="s">
        <v>60</v>
      </c>
    </row>
    <row r="46" spans="2:5" ht="14.25">
      <c r="B46" s="43" t="s">
        <v>59</v>
      </c>
      <c r="D46" s="7"/>
      <c r="E46" s="41" t="s">
        <v>61</v>
      </c>
    </row>
    <row r="47" spans="4:5" ht="14.25">
      <c r="D47" s="24"/>
      <c r="E47" s="41" t="s">
        <v>62</v>
      </c>
    </row>
    <row r="48" spans="4:5" ht="14.25">
      <c r="D48" s="7"/>
      <c r="E48" s="7"/>
    </row>
    <row r="49" spans="4:5" ht="14.25">
      <c r="D49" s="16"/>
      <c r="E49" s="7"/>
    </row>
    <row r="50" spans="4:5" ht="14.25">
      <c r="D50" s="16"/>
      <c r="E50" s="7"/>
    </row>
    <row r="51" spans="4:5" ht="14.25">
      <c r="D51" s="16"/>
      <c r="E51" s="7"/>
    </row>
    <row r="52" spans="4:5" ht="14.25">
      <c r="D52" s="16"/>
      <c r="E52" s="7"/>
    </row>
    <row r="53" spans="4:5" ht="14.25">
      <c r="D53" s="16"/>
      <c r="E53" s="7"/>
    </row>
    <row r="54" spans="2:5" ht="15">
      <c r="B54" s="9"/>
      <c r="D54" s="7"/>
      <c r="E54" s="7"/>
    </row>
    <row r="55" spans="4:5" ht="14.25">
      <c r="D55" s="7"/>
      <c r="E55" s="7"/>
    </row>
    <row r="56" spans="4:5" ht="14.25">
      <c r="D56" s="7"/>
      <c r="E56" s="7"/>
    </row>
    <row r="57" spans="4:5" ht="14.25">
      <c r="D57" s="7"/>
      <c r="E57" s="7"/>
    </row>
    <row r="58" spans="4:5" ht="14.25">
      <c r="D58" s="7"/>
      <c r="E58" s="7"/>
    </row>
    <row r="59" spans="4:5" ht="14.25">
      <c r="D59" s="7"/>
      <c r="E59" s="7"/>
    </row>
    <row r="60" spans="4:5" ht="14.25">
      <c r="D60" s="7"/>
      <c r="E60" s="7"/>
    </row>
    <row r="61" spans="4:5" ht="14.25">
      <c r="D61" s="7"/>
      <c r="E61" s="7"/>
    </row>
    <row r="62" spans="4:5" ht="14.25">
      <c r="D62" s="7"/>
      <c r="E62" s="7"/>
    </row>
    <row r="63" spans="4:5" ht="14.25">
      <c r="D63" s="24"/>
      <c r="E63" s="7"/>
    </row>
    <row r="64" spans="4:5" ht="14.25">
      <c r="D64" s="7"/>
      <c r="E64" s="7"/>
    </row>
    <row r="65" spans="4:5" ht="14.25">
      <c r="D65" s="7"/>
      <c r="E65" s="7"/>
    </row>
    <row r="66" spans="4:5" ht="14.25">
      <c r="D66" s="7"/>
      <c r="E66" s="7"/>
    </row>
    <row r="67" spans="4:5" ht="14.25">
      <c r="D67" s="7"/>
      <c r="E67" s="7"/>
    </row>
    <row r="68" spans="4:5" ht="14.25">
      <c r="D68" s="7"/>
      <c r="E68" s="7"/>
    </row>
    <row r="69" spans="4:5" ht="14.25">
      <c r="D69" s="7"/>
      <c r="E69" s="7"/>
    </row>
    <row r="70" spans="4:5" ht="14.25">
      <c r="D70" s="7"/>
      <c r="E70" s="7"/>
    </row>
    <row r="71" spans="4:5" ht="14.25">
      <c r="D71" s="7"/>
      <c r="E71" s="7"/>
    </row>
    <row r="72" spans="4:5" ht="14.25">
      <c r="D72" s="7"/>
      <c r="E72" s="7"/>
    </row>
    <row r="73" spans="4:5" ht="14.25">
      <c r="D73" s="7"/>
      <c r="E73" s="7"/>
    </row>
    <row r="74" spans="2:5" ht="14.25">
      <c r="B74" s="25"/>
      <c r="D74" s="7"/>
      <c r="E74" s="7"/>
    </row>
    <row r="75" spans="4:5" ht="14.25">
      <c r="D75" s="7"/>
      <c r="E75" s="7"/>
    </row>
    <row r="76" spans="4:5" ht="14.25">
      <c r="D76" s="7"/>
      <c r="E76" s="7"/>
    </row>
    <row r="77" spans="4:5" ht="14.25">
      <c r="D77" s="7"/>
      <c r="E77" s="7"/>
    </row>
    <row r="78" spans="4:5" ht="14.25">
      <c r="D78" s="7"/>
      <c r="E78" s="7"/>
    </row>
    <row r="79" spans="4:5" ht="14.25">
      <c r="D79" s="7"/>
      <c r="E79" s="7"/>
    </row>
    <row r="80" spans="4:5" ht="14.25">
      <c r="D80" s="7"/>
      <c r="E80" s="7"/>
    </row>
    <row r="81" spans="4:5" ht="14.25">
      <c r="D81" s="7"/>
      <c r="E81" s="7"/>
    </row>
    <row r="82" spans="4:5" ht="14.25">
      <c r="D82" s="7"/>
      <c r="E82" s="7"/>
    </row>
    <row r="83" spans="4:5" ht="14.25">
      <c r="D83" s="7"/>
      <c r="E83" s="7"/>
    </row>
    <row r="84" spans="4:5" ht="14.25">
      <c r="D84" s="7"/>
      <c r="E84" s="7"/>
    </row>
    <row r="85" spans="4:5" ht="14.25">
      <c r="D85" s="7"/>
      <c r="E85" s="7"/>
    </row>
    <row r="86" spans="4:5" ht="14.25">
      <c r="D86" s="7"/>
      <c r="E86" s="7"/>
    </row>
    <row r="87" spans="4:5" ht="14.25">
      <c r="D87" s="7"/>
      <c r="E87" s="7"/>
    </row>
    <row r="88" spans="4:5" ht="14.25">
      <c r="D88" s="7"/>
      <c r="E88" s="7"/>
    </row>
    <row r="89" spans="4:5" ht="14.25">
      <c r="D89" s="7"/>
      <c r="E89" s="7"/>
    </row>
    <row r="90" spans="4:5" ht="14.25">
      <c r="D90" s="7"/>
      <c r="E90" s="7"/>
    </row>
    <row r="91" spans="4:5" ht="14.25">
      <c r="D91" s="7"/>
      <c r="E91" s="7"/>
    </row>
    <row r="92" spans="4:5" ht="14.25">
      <c r="D92" s="7"/>
      <c r="E92" s="7"/>
    </row>
    <row r="93" spans="4:5" ht="14.25">
      <c r="D93" s="7"/>
      <c r="E93" s="7"/>
    </row>
    <row r="94" spans="4:5" ht="14.25">
      <c r="D94" s="7"/>
      <c r="E94" s="7"/>
    </row>
    <row r="95" spans="4:5" ht="14.25">
      <c r="D95" s="7"/>
      <c r="E95" s="7"/>
    </row>
    <row r="96" spans="4:5" ht="14.25">
      <c r="D96" s="7"/>
      <c r="E96" s="7"/>
    </row>
    <row r="97" spans="4:5" ht="14.25">
      <c r="D97" s="7"/>
      <c r="E97" s="7"/>
    </row>
    <row r="98" spans="4:5" ht="14.25">
      <c r="D98" s="7"/>
      <c r="E98" s="7"/>
    </row>
    <row r="99" spans="4:5" ht="14.25">
      <c r="D99" s="7"/>
      <c r="E99" s="7"/>
    </row>
    <row r="100" spans="4:5" ht="14.25">
      <c r="D100" s="7"/>
      <c r="E100" s="7"/>
    </row>
    <row r="101" spans="4:5" ht="14.25">
      <c r="D101" s="7"/>
      <c r="E101" s="7"/>
    </row>
    <row r="102" spans="4:5" ht="14.25">
      <c r="D102" s="7"/>
      <c r="E102" s="7"/>
    </row>
    <row r="103" spans="4:5" ht="14.25">
      <c r="D103" s="7"/>
      <c r="E103" s="7"/>
    </row>
    <row r="104" spans="4:5" ht="14.25">
      <c r="D104" s="7"/>
      <c r="E104" s="7"/>
    </row>
    <row r="105" spans="4:5" ht="14.25">
      <c r="D105" s="7"/>
      <c r="E105" s="7"/>
    </row>
    <row r="106" spans="4:5" ht="14.25">
      <c r="D106" s="7"/>
      <c r="E106" s="7"/>
    </row>
    <row r="107" spans="4:5" ht="14.25">
      <c r="D107" s="7"/>
      <c r="E107" s="7"/>
    </row>
    <row r="108" spans="4:5" ht="14.25">
      <c r="D108" s="7"/>
      <c r="E108" s="7"/>
    </row>
    <row r="109" spans="4:5" ht="14.25">
      <c r="D109" s="7"/>
      <c r="E109" s="7"/>
    </row>
    <row r="110" spans="4:5" ht="14.25">
      <c r="D110" s="7"/>
      <c r="E110" s="7"/>
    </row>
    <row r="111" spans="4:5" ht="14.25">
      <c r="D111" s="7"/>
      <c r="E111" s="7"/>
    </row>
    <row r="112" spans="4:5" ht="14.25">
      <c r="D112" s="7"/>
      <c r="E112" s="7"/>
    </row>
    <row r="113" spans="4:5" ht="14.25">
      <c r="D113" s="7"/>
      <c r="E113" s="7"/>
    </row>
    <row r="114" spans="4:5" ht="14.25">
      <c r="D114" s="7"/>
      <c r="E114" s="7"/>
    </row>
    <row r="115" spans="4:5" ht="14.25">
      <c r="D115" s="7"/>
      <c r="E115" s="7"/>
    </row>
    <row r="116" spans="4:5" ht="14.25">
      <c r="D116" s="7"/>
      <c r="E116" s="7"/>
    </row>
    <row r="117" spans="4:5" ht="14.25">
      <c r="D117" s="7"/>
      <c r="E117" s="7"/>
    </row>
    <row r="118" spans="4:5" ht="14.25">
      <c r="D118" s="7"/>
      <c r="E118" s="7"/>
    </row>
    <row r="119" spans="4:5" ht="14.25">
      <c r="D119" s="7"/>
      <c r="E119" s="7"/>
    </row>
    <row r="120" spans="4:5" ht="14.25">
      <c r="D120" s="7"/>
      <c r="E120" s="7"/>
    </row>
    <row r="121" spans="4:5" ht="14.25">
      <c r="D121" s="7"/>
      <c r="E121" s="7"/>
    </row>
    <row r="122" spans="4:5" ht="14.25">
      <c r="D122" s="7"/>
      <c r="E122" s="7"/>
    </row>
    <row r="123" spans="4:5" ht="14.25">
      <c r="D123" s="7"/>
      <c r="E123" s="7"/>
    </row>
    <row r="124" spans="4:5" ht="14.25">
      <c r="D124" s="7"/>
      <c r="E124" s="7"/>
    </row>
    <row r="125" spans="4:5" ht="14.25">
      <c r="D125" s="7"/>
      <c r="E125" s="7"/>
    </row>
    <row r="126" spans="4:5" ht="14.25">
      <c r="D126" s="7"/>
      <c r="E126" s="7"/>
    </row>
    <row r="127" spans="4:5" ht="14.25">
      <c r="D127" s="7"/>
      <c r="E127" s="7"/>
    </row>
    <row r="128" spans="4:5" ht="14.25">
      <c r="D128" s="7"/>
      <c r="E128" s="7"/>
    </row>
    <row r="129" spans="4:5" ht="14.25">
      <c r="D129" s="7"/>
      <c r="E129" s="7"/>
    </row>
    <row r="130" spans="4:5" ht="14.25">
      <c r="D130" s="7"/>
      <c r="E130" s="7"/>
    </row>
    <row r="131" spans="4:5" ht="14.25">
      <c r="D131" s="7"/>
      <c r="E131" s="7"/>
    </row>
    <row r="132" spans="4:5" ht="14.25">
      <c r="D132" s="7"/>
      <c r="E132" s="7"/>
    </row>
    <row r="133" spans="4:5" ht="14.25">
      <c r="D133" s="7"/>
      <c r="E133" s="7"/>
    </row>
    <row r="134" spans="4:5" ht="14.25">
      <c r="D134" s="7"/>
      <c r="E134" s="7"/>
    </row>
    <row r="135" spans="4:5" ht="14.25">
      <c r="D135" s="7"/>
      <c r="E135" s="7"/>
    </row>
    <row r="136" spans="4:5" ht="14.25">
      <c r="D136" s="7"/>
      <c r="E136" s="7"/>
    </row>
    <row r="137" spans="4:5" ht="14.25">
      <c r="D137" s="7"/>
      <c r="E137" s="7"/>
    </row>
    <row r="138" spans="4:5" ht="14.25">
      <c r="D138" s="7"/>
      <c r="E138" s="7"/>
    </row>
    <row r="139" spans="4:5" ht="14.25">
      <c r="D139" s="7"/>
      <c r="E139" s="7"/>
    </row>
    <row r="140" spans="4:5" ht="14.25">
      <c r="D140" s="7"/>
      <c r="E140" s="7"/>
    </row>
    <row r="141" spans="4:5" ht="14.25">
      <c r="D141" s="7"/>
      <c r="E141" s="7"/>
    </row>
    <row r="142" spans="4:5" ht="14.25">
      <c r="D142" s="7"/>
      <c r="E142" s="7"/>
    </row>
    <row r="143" spans="4:5" ht="14.25">
      <c r="D143" s="7"/>
      <c r="E143" s="7"/>
    </row>
    <row r="144" spans="4:5" ht="14.25">
      <c r="D144" s="7"/>
      <c r="E144" s="7"/>
    </row>
    <row r="145" spans="4:5" ht="14.25">
      <c r="D145" s="7"/>
      <c r="E145" s="7"/>
    </row>
    <row r="146" spans="4:5" ht="14.25">
      <c r="D146" s="7"/>
      <c r="E146" s="7"/>
    </row>
    <row r="147" spans="4:5" ht="14.25">
      <c r="D147" s="7"/>
      <c r="E147" s="7"/>
    </row>
    <row r="148" spans="4:5" ht="14.25">
      <c r="D148" s="7"/>
      <c r="E148" s="7"/>
    </row>
    <row r="149" spans="4:5" ht="14.25">
      <c r="D149" s="7"/>
      <c r="E149" s="7"/>
    </row>
    <row r="150" spans="4:5" ht="14.25">
      <c r="D150" s="7"/>
      <c r="E150" s="7"/>
    </row>
    <row r="151" spans="4:5" ht="14.25">
      <c r="D151" s="7"/>
      <c r="E151" s="7"/>
    </row>
    <row r="152" spans="4:5" ht="14.25">
      <c r="D152" s="7"/>
      <c r="E152" s="7"/>
    </row>
    <row r="153" spans="4:5" ht="14.25">
      <c r="D153" s="7"/>
      <c r="E153" s="7"/>
    </row>
    <row r="154" spans="4:5" ht="14.25">
      <c r="D154" s="7"/>
      <c r="E154" s="7"/>
    </row>
    <row r="155" spans="4:5" ht="14.25">
      <c r="D155" s="7"/>
      <c r="E155" s="7"/>
    </row>
    <row r="156" spans="4:5" ht="14.25">
      <c r="D156" s="7"/>
      <c r="E156" s="7"/>
    </row>
    <row r="157" spans="4:5" ht="14.25">
      <c r="D157" s="7"/>
      <c r="E157" s="7"/>
    </row>
    <row r="158" spans="4:5" ht="14.25">
      <c r="D158" s="7"/>
      <c r="E158" s="7"/>
    </row>
    <row r="159" spans="4:5" ht="14.25">
      <c r="D159" s="7"/>
      <c r="E159" s="7"/>
    </row>
    <row r="160" spans="4:5" ht="14.25">
      <c r="D160" s="7"/>
      <c r="E160" s="7"/>
    </row>
    <row r="161" spans="4:5" ht="14.25">
      <c r="D161" s="7"/>
      <c r="E161" s="7"/>
    </row>
    <row r="162" spans="4:5" ht="14.25">
      <c r="D162" s="7"/>
      <c r="E162" s="7"/>
    </row>
    <row r="163" spans="4:5" ht="14.25">
      <c r="D163" s="7"/>
      <c r="E163" s="7"/>
    </row>
    <row r="164" spans="4:5" ht="14.25">
      <c r="D164" s="7"/>
      <c r="E164" s="7"/>
    </row>
    <row r="165" spans="4:5" ht="14.25">
      <c r="D165" s="7"/>
      <c r="E165" s="7"/>
    </row>
    <row r="166" spans="4:5" ht="14.25">
      <c r="D166" s="7"/>
      <c r="E166" s="7"/>
    </row>
    <row r="167" spans="4:5" ht="14.25">
      <c r="D167" s="7"/>
      <c r="E167" s="7"/>
    </row>
    <row r="168" spans="4:5" ht="14.25">
      <c r="D168" s="7"/>
      <c r="E168" s="7"/>
    </row>
    <row r="169" spans="4:5" ht="14.25">
      <c r="D169" s="7"/>
      <c r="E169" s="7"/>
    </row>
    <row r="170" spans="4:5" ht="14.25">
      <c r="D170" s="7"/>
      <c r="E170" s="7"/>
    </row>
    <row r="171" spans="4:5" ht="14.25">
      <c r="D171" s="7"/>
      <c r="E171" s="7"/>
    </row>
    <row r="172" spans="4:5" ht="14.25">
      <c r="D172" s="7"/>
      <c r="E172" s="7"/>
    </row>
    <row r="173" spans="4:5" ht="14.25">
      <c r="D173" s="7"/>
      <c r="E173" s="7"/>
    </row>
    <row r="174" spans="4:5" ht="14.25">
      <c r="D174" s="7"/>
      <c r="E174" s="7"/>
    </row>
    <row r="175" spans="4:5" ht="14.25">
      <c r="D175" s="7"/>
      <c r="E175" s="7"/>
    </row>
    <row r="176" spans="4:5" ht="14.25">
      <c r="D176" s="7"/>
      <c r="E176" s="7"/>
    </row>
    <row r="177" spans="4:5" ht="14.25">
      <c r="D177" s="7"/>
      <c r="E177" s="7"/>
    </row>
    <row r="178" spans="4:5" ht="14.25">
      <c r="D178" s="7"/>
      <c r="E178" s="7"/>
    </row>
    <row r="179" spans="4:5" ht="14.25">
      <c r="D179" s="7"/>
      <c r="E179" s="7"/>
    </row>
    <row r="180" spans="4:5" ht="14.25">
      <c r="D180" s="7"/>
      <c r="E180" s="7"/>
    </row>
    <row r="181" spans="4:5" ht="14.25">
      <c r="D181" s="7"/>
      <c r="E181" s="7"/>
    </row>
    <row r="182" spans="4:5" ht="14.25">
      <c r="D182" s="7"/>
      <c r="E182" s="7"/>
    </row>
    <row r="183" spans="4:5" ht="14.25">
      <c r="D183" s="7"/>
      <c r="E183" s="7"/>
    </row>
    <row r="184" spans="4:5" ht="14.25">
      <c r="D184" s="7"/>
      <c r="E184" s="7"/>
    </row>
    <row r="185" spans="4:5" ht="14.25">
      <c r="D185" s="7"/>
      <c r="E185" s="7"/>
    </row>
    <row r="186" spans="4:5" ht="14.25">
      <c r="D186" s="7"/>
      <c r="E186" s="7"/>
    </row>
    <row r="187" spans="4:5" ht="14.25">
      <c r="D187" s="7"/>
      <c r="E187" s="7"/>
    </row>
    <row r="188" spans="4:5" ht="14.25">
      <c r="D188" s="7"/>
      <c r="E188" s="7"/>
    </row>
    <row r="189" spans="4:5" ht="14.25">
      <c r="D189" s="7"/>
      <c r="E189" s="7"/>
    </row>
    <row r="190" spans="4:5" ht="14.25">
      <c r="D190" s="7"/>
      <c r="E190" s="7"/>
    </row>
    <row r="191" spans="4:5" ht="14.25">
      <c r="D191" s="7"/>
      <c r="E191" s="7"/>
    </row>
    <row r="192" spans="4:5" ht="14.25">
      <c r="D192" s="7"/>
      <c r="E192" s="7"/>
    </row>
    <row r="193" spans="4:5" ht="14.25">
      <c r="D193" s="7"/>
      <c r="E193" s="7"/>
    </row>
    <row r="194" spans="4:5" ht="14.25">
      <c r="D194" s="7"/>
      <c r="E194" s="7"/>
    </row>
    <row r="195" spans="4:5" ht="14.25">
      <c r="D195" s="7"/>
      <c r="E195" s="7"/>
    </row>
    <row r="196" spans="4:5" ht="14.25">
      <c r="D196" s="7"/>
      <c r="E196" s="7"/>
    </row>
    <row r="197" spans="4:5" ht="14.25">
      <c r="D197" s="7"/>
      <c r="E197" s="7"/>
    </row>
    <row r="198" spans="4:5" ht="14.25">
      <c r="D198" s="7"/>
      <c r="E198" s="7"/>
    </row>
    <row r="199" spans="4:5" ht="14.25">
      <c r="D199" s="7"/>
      <c r="E199" s="7"/>
    </row>
    <row r="200" spans="4:5" ht="14.25">
      <c r="D200" s="7"/>
      <c r="E200" s="7"/>
    </row>
    <row r="201" spans="4:5" ht="14.25">
      <c r="D201" s="7"/>
      <c r="E201" s="7"/>
    </row>
    <row r="202" spans="4:5" ht="14.25">
      <c r="D202" s="7"/>
      <c r="E202" s="7"/>
    </row>
    <row r="203" spans="4:5" ht="14.25">
      <c r="D203" s="7"/>
      <c r="E203" s="7"/>
    </row>
    <row r="204" spans="4:5" ht="14.25">
      <c r="D204" s="7"/>
      <c r="E204" s="7"/>
    </row>
    <row r="205" spans="4:5" ht="14.25">
      <c r="D205" s="7"/>
      <c r="E205" s="7"/>
    </row>
    <row r="206" spans="4:5" ht="14.25">
      <c r="D206" s="7"/>
      <c r="E206" s="7"/>
    </row>
    <row r="207" spans="4:5" ht="14.25">
      <c r="D207" s="7"/>
      <c r="E207" s="7"/>
    </row>
    <row r="208" spans="4:5" ht="14.25">
      <c r="D208" s="7"/>
      <c r="E208" s="7"/>
    </row>
    <row r="209" spans="4:5" ht="14.25">
      <c r="D209" s="7"/>
      <c r="E209" s="7"/>
    </row>
    <row r="210" spans="4:5" ht="14.25">
      <c r="D210" s="7"/>
      <c r="E210" s="7"/>
    </row>
    <row r="211" spans="4:5" ht="14.25">
      <c r="D211" s="7"/>
      <c r="E211" s="7"/>
    </row>
    <row r="212" spans="4:5" ht="14.25">
      <c r="D212" s="7"/>
      <c r="E212" s="7"/>
    </row>
    <row r="213" spans="4:5" ht="14.25">
      <c r="D213" s="7"/>
      <c r="E213" s="7"/>
    </row>
    <row r="214" spans="4:5" ht="14.25">
      <c r="D214" s="7"/>
      <c r="E214" s="7"/>
    </row>
    <row r="215" spans="4:5" ht="14.25">
      <c r="D215" s="7"/>
      <c r="E215" s="7"/>
    </row>
    <row r="216" spans="4:5" ht="14.25">
      <c r="D216" s="7"/>
      <c r="E216" s="7"/>
    </row>
    <row r="217" spans="4:5" ht="14.25">
      <c r="D217" s="7"/>
      <c r="E217" s="7"/>
    </row>
    <row r="218" spans="4:5" ht="14.25">
      <c r="D218" s="7"/>
      <c r="E218" s="7"/>
    </row>
    <row r="219" spans="4:5" ht="14.25">
      <c r="D219" s="7"/>
      <c r="E219" s="7"/>
    </row>
    <row r="220" spans="4:5" ht="14.25">
      <c r="D220" s="7"/>
      <c r="E220" s="7"/>
    </row>
    <row r="221" spans="4:5" ht="14.25">
      <c r="D221" s="7"/>
      <c r="E221" s="7"/>
    </row>
    <row r="222" spans="4:5" ht="14.25">
      <c r="D222" s="7"/>
      <c r="E222" s="7"/>
    </row>
    <row r="223" spans="4:5" ht="14.25">
      <c r="D223" s="7"/>
      <c r="E223" s="7"/>
    </row>
    <row r="224" spans="4:5" ht="14.25">
      <c r="D224" s="7"/>
      <c r="E224" s="7"/>
    </row>
    <row r="225" spans="4:5" ht="14.25">
      <c r="D225" s="7"/>
      <c r="E225" s="7"/>
    </row>
    <row r="226" spans="4:5" ht="14.25">
      <c r="D226" s="7"/>
      <c r="E226" s="7"/>
    </row>
    <row r="227" spans="4:5" ht="14.25">
      <c r="D227" s="7"/>
      <c r="E227" s="7"/>
    </row>
    <row r="228" spans="4:5" ht="14.25">
      <c r="D228" s="7"/>
      <c r="E228" s="7"/>
    </row>
  </sheetData>
  <sheetProtection/>
  <mergeCells count="3">
    <mergeCell ref="B1:E1"/>
    <mergeCell ref="B2:E2"/>
    <mergeCell ref="B3:E3"/>
  </mergeCells>
  <printOptions horizontalCentered="1" verticalCentered="1"/>
  <pageMargins left="1.5748031496062993" right="0.8267716535433072" top="0.31496062992125984" bottom="0.5905511811023623" header="0.1968503937007874" footer="0"/>
  <pageSetup fitToHeight="1" fitToWidth="1" horizontalDpi="240" verticalDpi="240" orientation="portrait" scale="94" r:id="rId1"/>
  <headerFooter alignWithMargins="0">
    <oddFooter>&amp;R&amp;12 3&amp;10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="75" zoomScaleNormal="75" zoomScalePageLayoutView="0" workbookViewId="0" topLeftCell="A4">
      <selection activeCell="G41" sqref="G41"/>
    </sheetView>
  </sheetViews>
  <sheetFormatPr defaultColWidth="11.421875" defaultRowHeight="15"/>
  <cols>
    <col min="1" max="1" width="45.421875" style="2" customWidth="1"/>
    <col min="2" max="2" width="2.140625" style="7" customWidth="1"/>
    <col min="3" max="3" width="15.7109375" style="7" customWidth="1"/>
    <col min="4" max="4" width="3.421875" style="7" customWidth="1"/>
    <col min="5" max="5" width="10.8515625" style="7" customWidth="1"/>
    <col min="6" max="6" width="3.28125" style="7" customWidth="1"/>
    <col min="7" max="7" width="36.00390625" style="2" customWidth="1"/>
    <col min="8" max="8" width="9.140625" style="2" customWidth="1"/>
    <col min="9" max="9" width="14.7109375" style="2" customWidth="1"/>
    <col min="10" max="10" width="2.7109375" style="7" customWidth="1"/>
    <col min="11" max="11" width="3.00390625" style="2" customWidth="1"/>
    <col min="12" max="12" width="13.57421875" style="2" bestFit="1" customWidth="1"/>
    <col min="13" max="13" width="11.421875" style="2" customWidth="1"/>
    <col min="14" max="14" width="11.57421875" style="2" bestFit="1" customWidth="1"/>
    <col min="15" max="16384" width="11.421875" style="2" customWidth="1"/>
  </cols>
  <sheetData>
    <row r="1" spans="1:10" ht="15">
      <c r="A1" s="120" t="s">
        <v>21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">
      <c r="A3" s="26"/>
      <c r="B3" s="26"/>
      <c r="C3" s="26"/>
      <c r="D3" s="26"/>
      <c r="E3" s="26" t="s">
        <v>57</v>
      </c>
      <c r="F3" s="26"/>
      <c r="G3" s="26"/>
      <c r="H3" s="26"/>
      <c r="I3" s="26"/>
      <c r="J3" s="26"/>
    </row>
    <row r="4" spans="1:10" ht="15">
      <c r="A4" s="120" t="s">
        <v>22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">
      <c r="A5" s="120" t="s">
        <v>23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5">
      <c r="A6" s="8"/>
      <c r="B6" s="27"/>
      <c r="C6" s="27"/>
      <c r="D6" s="27"/>
      <c r="F6" s="8"/>
      <c r="G6" s="8"/>
      <c r="H6" s="8"/>
      <c r="I6" s="8"/>
      <c r="J6" s="2"/>
    </row>
    <row r="7" spans="6:10" ht="14.25">
      <c r="F7" s="2"/>
      <c r="J7" s="2"/>
    </row>
    <row r="8" spans="1:9" s="9" customFormat="1" ht="15">
      <c r="A8" s="9" t="s">
        <v>24</v>
      </c>
      <c r="B8" s="27"/>
      <c r="C8" s="8">
        <v>2010</v>
      </c>
      <c r="D8" s="8"/>
      <c r="E8" s="27"/>
      <c r="G8" s="9" t="s">
        <v>25</v>
      </c>
      <c r="I8" s="8">
        <v>2010</v>
      </c>
    </row>
    <row r="9" spans="1:7" s="9" customFormat="1" ht="15">
      <c r="A9" s="9" t="s">
        <v>26</v>
      </c>
      <c r="B9" s="27"/>
      <c r="C9" s="28"/>
      <c r="D9" s="27"/>
      <c r="E9" s="27"/>
      <c r="G9" s="9" t="s">
        <v>27</v>
      </c>
    </row>
    <row r="10" spans="6:10" ht="14.25">
      <c r="F10" s="2"/>
      <c r="I10" s="29"/>
      <c r="J10" s="2"/>
    </row>
    <row r="11" spans="1:10" ht="14.25">
      <c r="A11" s="2" t="s">
        <v>28</v>
      </c>
      <c r="B11" s="7" t="s">
        <v>5</v>
      </c>
      <c r="C11" s="30">
        <v>351634</v>
      </c>
      <c r="F11" s="2"/>
      <c r="G11" s="2" t="s">
        <v>29</v>
      </c>
      <c r="H11" s="7" t="s">
        <v>5</v>
      </c>
      <c r="I11" s="30">
        <v>309162</v>
      </c>
      <c r="J11" s="2"/>
    </row>
    <row r="12" spans="1:10" ht="14.25">
      <c r="A12" s="2" t="s">
        <v>30</v>
      </c>
      <c r="C12" s="30">
        <f>223362-59630</f>
        <v>163732</v>
      </c>
      <c r="F12" s="2"/>
      <c r="G12" s="2" t="s">
        <v>31</v>
      </c>
      <c r="I12" s="30">
        <f>609942+3033200</f>
        <v>3643142</v>
      </c>
      <c r="J12" s="2"/>
    </row>
    <row r="13" spans="1:10" ht="14.25">
      <c r="A13" s="2" t="s">
        <v>32</v>
      </c>
      <c r="C13" s="30">
        <f>'[1]anual IETU (2)'!F10+1854488</f>
        <v>4116802.7080000006</v>
      </c>
      <c r="F13" s="2"/>
      <c r="G13" s="2" t="s">
        <v>33</v>
      </c>
      <c r="I13" s="30">
        <f>'[1]anual IETU (2)'!G10*-1</f>
        <v>312043.4079999998</v>
      </c>
      <c r="J13" s="2"/>
    </row>
    <row r="14" spans="1:10" ht="14.25">
      <c r="A14" s="2" t="s">
        <v>34</v>
      </c>
      <c r="C14" s="30">
        <v>1366</v>
      </c>
      <c r="F14" s="2"/>
      <c r="G14" s="2" t="s">
        <v>35</v>
      </c>
      <c r="I14" s="30">
        <v>31147</v>
      </c>
      <c r="J14" s="2"/>
    </row>
    <row r="15" spans="1:10" ht="14.25">
      <c r="A15" s="2" t="s">
        <v>36</v>
      </c>
      <c r="C15" s="30">
        <v>242961</v>
      </c>
      <c r="F15" s="2"/>
      <c r="G15" s="2" t="s">
        <v>37</v>
      </c>
      <c r="I15" s="31">
        <v>43810</v>
      </c>
      <c r="J15" s="2"/>
    </row>
    <row r="16" spans="1:10" ht="14.25">
      <c r="A16" s="2" t="s">
        <v>38</v>
      </c>
      <c r="C16" s="30">
        <v>465</v>
      </c>
      <c r="F16" s="2"/>
      <c r="I16" s="32"/>
      <c r="J16" s="2"/>
    </row>
    <row r="17" spans="3:10" ht="14.25">
      <c r="C17" s="23"/>
      <c r="F17" s="2"/>
      <c r="I17" s="29"/>
      <c r="J17" s="2"/>
    </row>
    <row r="18" spans="1:10" ht="14.25">
      <c r="A18" s="2" t="s">
        <v>39</v>
      </c>
      <c r="C18" s="20">
        <f>SUM(C11:C16)</f>
        <v>4876960.708000001</v>
      </c>
      <c r="F18" s="2"/>
      <c r="G18" s="2" t="s">
        <v>40</v>
      </c>
      <c r="I18" s="20">
        <f>SUM(I10:I17)</f>
        <v>4339304.408</v>
      </c>
      <c r="J18" s="2"/>
    </row>
    <row r="19" spans="3:10" ht="14.25">
      <c r="C19" s="12"/>
      <c r="F19" s="2"/>
      <c r="I19" s="12"/>
      <c r="J19" s="2"/>
    </row>
    <row r="20" spans="3:10" ht="14.25">
      <c r="C20" s="23"/>
      <c r="F20" s="2"/>
      <c r="J20" s="2"/>
    </row>
    <row r="21" spans="1:20" ht="15">
      <c r="A21" s="9" t="s">
        <v>41</v>
      </c>
      <c r="C21" s="23"/>
      <c r="F21" s="2"/>
      <c r="G21" s="9" t="s">
        <v>42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3:20" ht="15">
      <c r="C22" s="23"/>
      <c r="F22" s="2"/>
      <c r="G22" s="2" t="s">
        <v>43</v>
      </c>
      <c r="H22" s="9"/>
      <c r="I22" s="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3:10" ht="14.25">
      <c r="C23" s="23"/>
      <c r="E23" s="11"/>
      <c r="F23" s="2"/>
      <c r="G23" s="2" t="s">
        <v>44</v>
      </c>
      <c r="I23" s="29">
        <v>1000000</v>
      </c>
      <c r="J23" s="2"/>
    </row>
    <row r="24" spans="1:10" ht="14.25">
      <c r="A24" s="2" t="s">
        <v>45</v>
      </c>
      <c r="C24" s="30">
        <v>618148</v>
      </c>
      <c r="D24" s="30"/>
      <c r="F24" s="2"/>
      <c r="G24" s="2" t="s">
        <v>46</v>
      </c>
      <c r="I24" s="29"/>
      <c r="J24" s="2"/>
    </row>
    <row r="25" spans="1:10" ht="14.25">
      <c r="A25" s="2" t="s">
        <v>47</v>
      </c>
      <c r="C25" s="30"/>
      <c r="D25" s="30"/>
      <c r="F25" s="2"/>
      <c r="G25" s="2" t="s">
        <v>48</v>
      </c>
      <c r="I25" s="33">
        <f>SUM(I23:I24)</f>
        <v>1000000</v>
      </c>
      <c r="J25" s="2"/>
    </row>
    <row r="26" spans="1:10" ht="14.25">
      <c r="A26" s="2" t="s">
        <v>49</v>
      </c>
      <c r="B26" s="2"/>
      <c r="C26" s="30"/>
      <c r="D26" s="30"/>
      <c r="F26" s="2"/>
      <c r="I26" s="29"/>
      <c r="J26" s="2"/>
    </row>
    <row r="27" spans="3:10" ht="15">
      <c r="C27" s="30"/>
      <c r="D27" s="30"/>
      <c r="F27" s="2"/>
      <c r="G27" s="9"/>
      <c r="H27" s="9"/>
      <c r="I27" s="29"/>
      <c r="J27" s="2"/>
    </row>
    <row r="28" spans="3:11" ht="14.25">
      <c r="C28" s="23"/>
      <c r="F28" s="2"/>
      <c r="G28" s="2" t="s">
        <v>50</v>
      </c>
      <c r="I28" s="30">
        <v>-123707</v>
      </c>
      <c r="J28" s="2"/>
      <c r="K28" s="29"/>
    </row>
    <row r="29" spans="1:10" ht="14.25">
      <c r="A29" s="2" t="s">
        <v>51</v>
      </c>
      <c r="C29" s="34">
        <f>SUM(C24:C28)</f>
        <v>618148</v>
      </c>
      <c r="E29" s="23"/>
      <c r="F29" s="2"/>
      <c r="G29" s="35" t="s">
        <v>52</v>
      </c>
      <c r="I29" s="30">
        <f>'ESTADOS DE RESULTADOS DIC 2010'!D39</f>
        <v>279511.1655421147</v>
      </c>
      <c r="J29" s="2"/>
    </row>
    <row r="30" spans="1:11" ht="14.25">
      <c r="A30" s="13"/>
      <c r="B30" s="11"/>
      <c r="C30" s="36"/>
      <c r="D30" s="11"/>
      <c r="E30" s="11"/>
      <c r="F30" s="2"/>
      <c r="G30" s="2" t="s">
        <v>53</v>
      </c>
      <c r="I30" s="30"/>
      <c r="J30" s="2"/>
      <c r="K30" s="37"/>
    </row>
    <row r="31" spans="3:11" ht="14.25">
      <c r="C31" s="23"/>
      <c r="F31" s="2"/>
      <c r="I31" s="29"/>
      <c r="J31" s="2"/>
      <c r="K31" s="37"/>
    </row>
    <row r="32" spans="3:13" ht="14.25">
      <c r="C32" s="23"/>
      <c r="E32" s="36"/>
      <c r="F32" s="2"/>
      <c r="G32" s="2" t="s">
        <v>54</v>
      </c>
      <c r="I32" s="31">
        <f>I25+I28+I29</f>
        <v>1155804.1655421148</v>
      </c>
      <c r="J32" s="2"/>
      <c r="K32" s="37"/>
      <c r="M32" s="37"/>
    </row>
    <row r="33" spans="3:10" ht="14.25">
      <c r="C33" s="23"/>
      <c r="F33" s="2"/>
      <c r="J33" s="2"/>
    </row>
    <row r="34" spans="3:11" ht="14.25">
      <c r="C34" s="23"/>
      <c r="F34" s="2"/>
      <c r="J34" s="2"/>
      <c r="K34" s="37"/>
    </row>
    <row r="35" spans="1:10" ht="15" thickBot="1">
      <c r="A35" s="2" t="s">
        <v>55</v>
      </c>
      <c r="B35" s="7" t="s">
        <v>5</v>
      </c>
      <c r="C35" s="38">
        <f>C18+C29</f>
        <v>5495108.708000001</v>
      </c>
      <c r="D35" s="7" t="s">
        <v>5</v>
      </c>
      <c r="F35" s="2"/>
      <c r="G35" s="2" t="s">
        <v>56</v>
      </c>
      <c r="H35" s="7" t="s">
        <v>5</v>
      </c>
      <c r="I35" s="39">
        <f>I18+I32</f>
        <v>5495108.573542114</v>
      </c>
      <c r="J35" s="2"/>
    </row>
    <row r="36" spans="3:13" ht="15" thickTop="1">
      <c r="C36" s="23"/>
      <c r="F36" s="2"/>
      <c r="J36" s="2"/>
      <c r="M36" s="44"/>
    </row>
    <row r="37" spans="3:10" ht="14.25">
      <c r="C37" s="23"/>
      <c r="F37" s="2"/>
      <c r="I37" s="29"/>
      <c r="J37" s="2"/>
    </row>
    <row r="38" spans="6:10" ht="14.25">
      <c r="F38" s="2"/>
      <c r="J38" s="2"/>
    </row>
    <row r="39" spans="6:10" ht="14.25">
      <c r="F39" s="2"/>
      <c r="J39" s="2"/>
    </row>
    <row r="41" spans="1:7" ht="14.25">
      <c r="A41" s="40" t="s">
        <v>58</v>
      </c>
      <c r="C41" s="4"/>
      <c r="E41" s="2"/>
      <c r="G41" s="40" t="s">
        <v>60</v>
      </c>
    </row>
    <row r="42" spans="1:7" ht="14.25">
      <c r="A42" s="41" t="s">
        <v>59</v>
      </c>
      <c r="E42" s="2"/>
      <c r="G42" s="41" t="s">
        <v>61</v>
      </c>
    </row>
    <row r="43" spans="3:7" ht="14.25">
      <c r="C43" s="24"/>
      <c r="E43" s="2"/>
      <c r="G43" s="41" t="s">
        <v>62</v>
      </c>
    </row>
  </sheetData>
  <sheetProtection/>
  <mergeCells count="4">
    <mergeCell ref="A1:J1"/>
    <mergeCell ref="A2:J2"/>
    <mergeCell ref="A4:J4"/>
    <mergeCell ref="A5:J5"/>
  </mergeCells>
  <printOptions horizontalCentered="1"/>
  <pageMargins left="0.4724409448818898" right="0.35433070866141736" top="0.5905511811023623" bottom="0.5905511811023623" header="0.5905511811023623" footer="0"/>
  <pageSetup horizontalDpi="240" verticalDpi="240" orientation="landscape" scale="70" r:id="rId1"/>
  <headerFooter alignWithMargins="0">
    <oddFooter>&amp;R&amp;12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60" zoomScaleNormal="60" zoomScalePageLayoutView="0" workbookViewId="0" topLeftCell="A1">
      <selection activeCell="C52" sqref="C52"/>
    </sheetView>
  </sheetViews>
  <sheetFormatPr defaultColWidth="11.421875" defaultRowHeight="15"/>
  <cols>
    <col min="1" max="1" width="45.421875" style="2" customWidth="1"/>
    <col min="2" max="2" width="2.140625" style="7" customWidth="1"/>
    <col min="3" max="3" width="15.7109375" style="7" customWidth="1"/>
    <col min="4" max="4" width="3.421875" style="7" customWidth="1"/>
    <col min="5" max="5" width="10.8515625" style="7" customWidth="1"/>
    <col min="6" max="6" width="3.28125" style="7" customWidth="1"/>
    <col min="7" max="7" width="36.00390625" style="2" customWidth="1"/>
    <col min="8" max="8" width="9.140625" style="2" customWidth="1"/>
    <col min="9" max="9" width="14.7109375" style="2" customWidth="1"/>
    <col min="10" max="10" width="2.7109375" style="7" customWidth="1"/>
    <col min="11" max="11" width="3.00390625" style="2" customWidth="1"/>
    <col min="12" max="12" width="13.57421875" style="2" bestFit="1" customWidth="1"/>
    <col min="13" max="13" width="11.421875" style="2" customWidth="1"/>
    <col min="14" max="14" width="11.57421875" style="2" bestFit="1" customWidth="1"/>
    <col min="15" max="16384" width="11.421875" style="2" customWidth="1"/>
  </cols>
  <sheetData>
    <row r="1" spans="1:10" ht="15">
      <c r="A1" s="120" t="s">
        <v>211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">
      <c r="A2" s="122" t="s">
        <v>213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">
      <c r="A3" s="26"/>
      <c r="B3" s="26"/>
      <c r="C3" s="26"/>
      <c r="D3" s="26"/>
      <c r="E3" s="26" t="s">
        <v>63</v>
      </c>
      <c r="F3" s="26"/>
      <c r="G3" s="26"/>
      <c r="H3" s="26"/>
      <c r="I3" s="26"/>
      <c r="J3" s="26"/>
    </row>
    <row r="4" spans="1:10" ht="15">
      <c r="A4" s="120" t="s">
        <v>209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5">
      <c r="A6" s="8"/>
      <c r="B6" s="27"/>
      <c r="C6" s="27"/>
      <c r="D6" s="27"/>
      <c r="F6" s="8"/>
      <c r="G6" s="8"/>
      <c r="H6" s="8"/>
      <c r="I6" s="8"/>
      <c r="J6" s="2"/>
    </row>
    <row r="7" spans="6:10" ht="14.25">
      <c r="F7" s="2"/>
      <c r="J7" s="2"/>
    </row>
    <row r="8" spans="1:12" s="9" customFormat="1" ht="15">
      <c r="A8" s="9" t="s">
        <v>24</v>
      </c>
      <c r="B8" s="27"/>
      <c r="C8" s="8">
        <v>2015</v>
      </c>
      <c r="D8" s="8"/>
      <c r="E8"/>
      <c r="G8" s="9" t="s">
        <v>25</v>
      </c>
      <c r="I8" s="8">
        <v>2015</v>
      </c>
      <c r="L8"/>
    </row>
    <row r="9" spans="1:12" s="9" customFormat="1" ht="15">
      <c r="A9" s="9" t="s">
        <v>26</v>
      </c>
      <c r="B9" s="27"/>
      <c r="C9" s="28"/>
      <c r="D9" s="27"/>
      <c r="E9"/>
      <c r="G9" s="9" t="s">
        <v>27</v>
      </c>
      <c r="L9"/>
    </row>
    <row r="10" spans="5:12" ht="15">
      <c r="E10"/>
      <c r="F10" s="2"/>
      <c r="I10" s="29"/>
      <c r="J10" s="2"/>
      <c r="L10"/>
    </row>
    <row r="11" spans="1:12" ht="15">
      <c r="A11" s="2" t="s">
        <v>28</v>
      </c>
      <c r="B11" s="7" t="s">
        <v>5</v>
      </c>
      <c r="C11" s="30">
        <v>1856.07</v>
      </c>
      <c r="E11" s="117">
        <f>C11/C35</f>
        <v>0.0060382120474378655</v>
      </c>
      <c r="F11" s="2"/>
      <c r="G11" s="2" t="s">
        <v>31</v>
      </c>
      <c r="H11" s="7" t="s">
        <v>5</v>
      </c>
      <c r="I11" s="30">
        <v>57606.22</v>
      </c>
      <c r="J11" s="2"/>
      <c r="L11" s="117"/>
    </row>
    <row r="12" spans="1:12" ht="15">
      <c r="A12" s="2" t="s">
        <v>64</v>
      </c>
      <c r="C12" s="30">
        <v>0</v>
      </c>
      <c r="E12"/>
      <c r="F12" s="2"/>
      <c r="G12" s="2" t="s">
        <v>29</v>
      </c>
      <c r="I12" s="30">
        <v>0</v>
      </c>
      <c r="J12" s="2"/>
      <c r="L12"/>
    </row>
    <row r="13" spans="1:15" ht="15">
      <c r="A13" s="2" t="s">
        <v>32</v>
      </c>
      <c r="C13" s="30">
        <v>147600</v>
      </c>
      <c r="E13"/>
      <c r="F13" s="2"/>
      <c r="G13" s="2" t="s">
        <v>35</v>
      </c>
      <c r="I13" s="30">
        <f>1180.22+478.09</f>
        <v>1658.31</v>
      </c>
      <c r="L13"/>
      <c r="O13" s="30"/>
    </row>
    <row r="14" spans="1:12" ht="15">
      <c r="A14" s="2" t="s">
        <v>36</v>
      </c>
      <c r="C14" s="30">
        <v>144794.22</v>
      </c>
      <c r="E14"/>
      <c r="F14" s="2"/>
      <c r="G14" s="2" t="s">
        <v>33</v>
      </c>
      <c r="I14" s="32">
        <v>20358.62</v>
      </c>
      <c r="J14" s="2"/>
      <c r="L14"/>
    </row>
    <row r="15" spans="1:12" ht="15">
      <c r="A15" s="2" t="s">
        <v>210</v>
      </c>
      <c r="C15" s="30">
        <v>12477.12</v>
      </c>
      <c r="E15"/>
      <c r="F15" s="2"/>
      <c r="I15" s="115"/>
      <c r="J15" s="2"/>
      <c r="L15"/>
    </row>
    <row r="16" spans="1:13" ht="15">
      <c r="A16" s="2" t="s">
        <v>208</v>
      </c>
      <c r="C16" s="30">
        <v>659.94</v>
      </c>
      <c r="E16"/>
      <c r="F16" s="2"/>
      <c r="G16" s="2" t="s">
        <v>40</v>
      </c>
      <c r="I16" s="20">
        <f>SUM(I11:I15)</f>
        <v>79623.15</v>
      </c>
      <c r="J16" s="2"/>
      <c r="L16"/>
      <c r="M16" s="116"/>
    </row>
    <row r="17" spans="3:12" ht="15">
      <c r="C17" s="23"/>
      <c r="E17"/>
      <c r="F17" s="2"/>
      <c r="I17" s="29"/>
      <c r="J17" s="2"/>
      <c r="L17"/>
    </row>
    <row r="18" spans="1:12" ht="15">
      <c r="A18" s="2" t="s">
        <v>39</v>
      </c>
      <c r="C18" s="20">
        <v>307387.35</v>
      </c>
      <c r="E18" s="117">
        <f>C18/C35</f>
        <v>0.9999999999999998</v>
      </c>
      <c r="F18" s="2"/>
      <c r="G18" s="9" t="s">
        <v>108</v>
      </c>
      <c r="H18" s="9"/>
      <c r="I18" s="9"/>
      <c r="J18" s="2"/>
      <c r="L18"/>
    </row>
    <row r="19" spans="3:12" ht="15">
      <c r="C19" s="12"/>
      <c r="E19"/>
      <c r="F19" s="2"/>
      <c r="I19" s="12"/>
      <c r="J19" s="2"/>
      <c r="L19"/>
    </row>
    <row r="20" spans="3:12" ht="15">
      <c r="C20" s="23"/>
      <c r="E20"/>
      <c r="F20" s="2"/>
      <c r="G20" s="2" t="s">
        <v>109</v>
      </c>
      <c r="I20" s="29">
        <v>0</v>
      </c>
      <c r="J20" s="2"/>
      <c r="L20"/>
    </row>
    <row r="21" spans="1:20" ht="15">
      <c r="A21" s="9" t="s">
        <v>41</v>
      </c>
      <c r="C21" s="23"/>
      <c r="E21"/>
      <c r="F21" s="2"/>
      <c r="J21" s="13"/>
      <c r="K21" s="13"/>
      <c r="L21"/>
      <c r="M21" s="13"/>
      <c r="N21" s="13"/>
      <c r="O21" s="13"/>
      <c r="P21" s="13"/>
      <c r="Q21" s="13"/>
      <c r="R21" s="13"/>
      <c r="S21" s="13"/>
      <c r="T21" s="13"/>
    </row>
    <row r="22" spans="3:20" ht="15">
      <c r="C22" s="23"/>
      <c r="E22"/>
      <c r="F22" s="2"/>
      <c r="G22" s="9" t="s">
        <v>42</v>
      </c>
      <c r="H22" s="13"/>
      <c r="I22" s="13"/>
      <c r="J22" s="13"/>
      <c r="K22" s="13"/>
      <c r="L22"/>
      <c r="M22" s="13"/>
      <c r="N22" s="13"/>
      <c r="O22" s="13"/>
      <c r="P22" s="13"/>
      <c r="Q22" s="13"/>
      <c r="R22" s="13"/>
      <c r="S22" s="13"/>
      <c r="T22" s="13"/>
    </row>
    <row r="23" spans="3:12" ht="15">
      <c r="C23" s="23"/>
      <c r="E23"/>
      <c r="F23" s="2"/>
      <c r="G23" s="2" t="s">
        <v>43</v>
      </c>
      <c r="H23" s="9"/>
      <c r="I23" s="9"/>
      <c r="J23" s="2"/>
      <c r="L23"/>
    </row>
    <row r="24" spans="1:12" ht="15">
      <c r="A24" s="2" t="s">
        <v>45</v>
      </c>
      <c r="C24" s="30">
        <v>0</v>
      </c>
      <c r="D24" s="30"/>
      <c r="E24"/>
      <c r="F24" s="2"/>
      <c r="G24" s="2" t="s">
        <v>44</v>
      </c>
      <c r="I24" s="29">
        <v>50000</v>
      </c>
      <c r="J24" s="2"/>
      <c r="L24"/>
    </row>
    <row r="25" spans="1:12" ht="15">
      <c r="A25" s="2" t="s">
        <v>47</v>
      </c>
      <c r="C25" s="30"/>
      <c r="D25" s="30"/>
      <c r="E25"/>
      <c r="F25" s="2"/>
      <c r="G25" s="2" t="s">
        <v>46</v>
      </c>
      <c r="I25" s="29">
        <v>0</v>
      </c>
      <c r="J25" s="2"/>
      <c r="L25"/>
    </row>
    <row r="26" spans="1:12" ht="15">
      <c r="A26" s="2" t="s">
        <v>49</v>
      </c>
      <c r="B26" s="2"/>
      <c r="C26" s="30"/>
      <c r="D26" s="30"/>
      <c r="E26"/>
      <c r="F26" s="2"/>
      <c r="G26" s="2" t="s">
        <v>48</v>
      </c>
      <c r="I26" s="33">
        <f>I24+I25</f>
        <v>50000</v>
      </c>
      <c r="J26" s="2"/>
      <c r="L26"/>
    </row>
    <row r="27" spans="3:12" ht="15">
      <c r="C27" s="30"/>
      <c r="D27" s="30"/>
      <c r="E27"/>
      <c r="F27" s="2"/>
      <c r="I27" s="29"/>
      <c r="J27" s="2"/>
      <c r="L27"/>
    </row>
    <row r="28" spans="3:12" ht="15">
      <c r="C28" s="23"/>
      <c r="E28"/>
      <c r="F28" s="2"/>
      <c r="I28" s="30"/>
      <c r="J28" s="2"/>
      <c r="K28" s="29"/>
      <c r="L28"/>
    </row>
    <row r="29" spans="1:12" ht="15">
      <c r="A29" s="2" t="s">
        <v>51</v>
      </c>
      <c r="C29" s="34">
        <v>0</v>
      </c>
      <c r="E29"/>
      <c r="F29" s="2"/>
      <c r="G29" s="35" t="s">
        <v>191</v>
      </c>
      <c r="I29" s="29">
        <v>30343.54</v>
      </c>
      <c r="J29" s="2"/>
      <c r="L29"/>
    </row>
    <row r="30" spans="1:12" ht="15">
      <c r="A30" s="13"/>
      <c r="B30" s="11"/>
      <c r="C30" s="36"/>
      <c r="D30" s="11"/>
      <c r="E30"/>
      <c r="F30" s="2"/>
      <c r="G30" s="2" t="s">
        <v>66</v>
      </c>
      <c r="I30" s="44" t="e">
        <f>#REF!</f>
        <v>#REF!</v>
      </c>
      <c r="J30" s="2"/>
      <c r="K30" s="37"/>
      <c r="L30"/>
    </row>
    <row r="31" spans="3:12" ht="15">
      <c r="C31" s="23"/>
      <c r="E31"/>
      <c r="F31" s="2"/>
      <c r="I31" s="29"/>
      <c r="J31" s="2"/>
      <c r="K31" s="37"/>
      <c r="L31"/>
    </row>
    <row r="32" spans="3:13" ht="15">
      <c r="C32" s="23"/>
      <c r="E32"/>
      <c r="F32" s="2"/>
      <c r="G32" s="2" t="s">
        <v>54</v>
      </c>
      <c r="I32" s="31" t="e">
        <f>I26+I28+I29+I30</f>
        <v>#REF!</v>
      </c>
      <c r="J32" s="2"/>
      <c r="K32" s="37"/>
      <c r="L32"/>
      <c r="M32" s="116"/>
    </row>
    <row r="33" spans="3:12" ht="15">
      <c r="C33" s="23"/>
      <c r="E33"/>
      <c r="F33" s="2"/>
      <c r="J33" s="2"/>
      <c r="L33"/>
    </row>
    <row r="34" spans="3:12" ht="15">
      <c r="C34" s="23"/>
      <c r="E34"/>
      <c r="F34" s="2"/>
      <c r="J34" s="2"/>
      <c r="K34" s="37"/>
      <c r="L34"/>
    </row>
    <row r="35" spans="1:13" ht="15.75" thickBot="1">
      <c r="A35" s="2" t="s">
        <v>55</v>
      </c>
      <c r="B35" s="7" t="s">
        <v>5</v>
      </c>
      <c r="C35" s="38">
        <v>307387.35000000003</v>
      </c>
      <c r="E35"/>
      <c r="F35" s="2"/>
      <c r="G35" s="2" t="s">
        <v>56</v>
      </c>
      <c r="H35" s="7" t="s">
        <v>5</v>
      </c>
      <c r="I35" s="39" t="e">
        <f>I32+I16+I20</f>
        <v>#REF!</v>
      </c>
      <c r="J35" s="2"/>
      <c r="L35"/>
      <c r="M35" s="44"/>
    </row>
    <row r="36" spans="3:12" ht="15.75" thickTop="1">
      <c r="C36" s="23"/>
      <c r="F36" s="2"/>
      <c r="J36" s="2"/>
      <c r="L36"/>
    </row>
    <row r="37" spans="3:12" ht="14.25">
      <c r="C37" s="23"/>
      <c r="F37" s="2"/>
      <c r="I37" s="29"/>
      <c r="J37" s="2"/>
      <c r="L37" s="44"/>
    </row>
    <row r="38" spans="3:13" ht="14.25">
      <c r="C38" s="23"/>
      <c r="E38" s="16"/>
      <c r="F38" s="2"/>
      <c r="J38" s="2"/>
      <c r="M38" s="29"/>
    </row>
    <row r="39" spans="3:10" ht="14.25">
      <c r="C39" s="23"/>
      <c r="E39" s="16"/>
      <c r="F39" s="2"/>
      <c r="I39" s="44"/>
      <c r="J39" s="2"/>
    </row>
    <row r="40" spans="3:10" ht="14.25">
      <c r="C40" s="23"/>
      <c r="E40" s="16"/>
      <c r="F40" s="2"/>
      <c r="J40" s="2"/>
    </row>
    <row r="41" spans="5:10" ht="14.25">
      <c r="E41" s="16"/>
      <c r="F41" s="2"/>
      <c r="J41" s="2"/>
    </row>
    <row r="42" spans="6:10" ht="14.25">
      <c r="F42" s="2"/>
      <c r="J42" s="2"/>
    </row>
    <row r="43" ht="14.25">
      <c r="I43" s="44"/>
    </row>
    <row r="44" spans="1:7" ht="14.25">
      <c r="A44" s="40" t="e">
        <f>#REF!</f>
        <v>#REF!</v>
      </c>
      <c r="C44" s="4"/>
      <c r="E44" s="2"/>
      <c r="G44" s="40"/>
    </row>
    <row r="45" spans="1:7" ht="14.25">
      <c r="A45" s="41" t="s">
        <v>59</v>
      </c>
      <c r="E45" s="2"/>
      <c r="G45" s="41" t="s">
        <v>61</v>
      </c>
    </row>
    <row r="46" spans="3:7" ht="14.25">
      <c r="C46" s="24"/>
      <c r="E46" s="2"/>
      <c r="G46" s="41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spans="1:8" ht="14.25">
      <c r="A53" s="118" t="s">
        <v>212</v>
      </c>
      <c r="H53" s="46"/>
    </row>
  </sheetData>
  <sheetProtection/>
  <mergeCells count="4">
    <mergeCell ref="A1:J1"/>
    <mergeCell ref="A2:J2"/>
    <mergeCell ref="A4:J4"/>
    <mergeCell ref="A5:J5"/>
  </mergeCells>
  <printOptions horizontalCentered="1"/>
  <pageMargins left="0.4724409448818898" right="0.35433070866141736" top="0.5905511811023623" bottom="0.5905511811023623" header="0.5905511811023623" footer="0"/>
  <pageSetup fitToHeight="1" fitToWidth="1" horizontalDpi="240" verticalDpi="24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1">
      <selection activeCell="B34" sqref="B34"/>
    </sheetView>
  </sheetViews>
  <sheetFormatPr defaultColWidth="11.57421875" defaultRowHeight="15"/>
  <cols>
    <col min="1" max="1" width="13.28125" style="48" customWidth="1"/>
    <col min="2" max="2" width="47.00390625" style="48" customWidth="1"/>
    <col min="3" max="4" width="13.7109375" style="57" customWidth="1"/>
    <col min="5" max="5" width="12.7109375" style="48" customWidth="1"/>
    <col min="6" max="6" width="10.8515625" style="48" customWidth="1"/>
    <col min="7" max="7" width="15.00390625" style="48" customWidth="1"/>
    <col min="8" max="16384" width="11.57421875" style="48" customWidth="1"/>
  </cols>
  <sheetData>
    <row r="1" spans="1:10" ht="15">
      <c r="A1" s="3" t="s">
        <v>65</v>
      </c>
      <c r="B1" s="3"/>
      <c r="C1" s="3"/>
      <c r="D1" s="3"/>
      <c r="E1" s="3"/>
      <c r="F1" s="3"/>
      <c r="G1" s="3"/>
      <c r="H1" s="3"/>
      <c r="I1" s="3"/>
      <c r="J1" s="3"/>
    </row>
    <row r="2" spans="1:9" ht="15">
      <c r="A2" s="123" t="s">
        <v>200</v>
      </c>
      <c r="B2" s="123"/>
      <c r="C2" s="123"/>
      <c r="D2" s="123"/>
      <c r="E2" s="123"/>
      <c r="F2" s="49"/>
      <c r="G2" s="49"/>
      <c r="H2" s="49"/>
      <c r="I2"/>
    </row>
    <row r="3" spans="1:9" ht="15">
      <c r="A3"/>
      <c r="B3"/>
      <c r="C3"/>
      <c r="D3"/>
      <c r="E3"/>
      <c r="G3"/>
      <c r="H3"/>
      <c r="I3"/>
    </row>
    <row r="4" spans="1:4" ht="15">
      <c r="A4" s="50" t="s">
        <v>68</v>
      </c>
      <c r="B4" s="50" t="s">
        <v>69</v>
      </c>
      <c r="C4" s="50" t="s">
        <v>70</v>
      </c>
      <c r="D4" s="50" t="s">
        <v>71</v>
      </c>
    </row>
    <row r="5" spans="1:4" ht="15">
      <c r="A5" s="50"/>
      <c r="B5" s="50"/>
      <c r="C5" s="50" t="s">
        <v>72</v>
      </c>
      <c r="D5" s="50" t="s">
        <v>73</v>
      </c>
    </row>
    <row r="6" spans="1:4" ht="15">
      <c r="A6" s="50" t="s">
        <v>75</v>
      </c>
      <c r="B6" s="50" t="s">
        <v>74</v>
      </c>
      <c r="C6" s="51">
        <f>'BALANCE GENERAl   2015'!C13</f>
        <v>147600</v>
      </c>
      <c r="D6" s="50"/>
    </row>
    <row r="7" spans="1:4" ht="15">
      <c r="A7" s="50" t="s">
        <v>103</v>
      </c>
      <c r="B7" s="48" t="s">
        <v>202</v>
      </c>
      <c r="C7" s="58">
        <v>249541</v>
      </c>
      <c r="D7" s="50"/>
    </row>
    <row r="8" spans="1:7" ht="15">
      <c r="A8" s="50" t="s">
        <v>189</v>
      </c>
      <c r="B8" s="48" t="s">
        <v>203</v>
      </c>
      <c r="C8" s="57">
        <v>188700</v>
      </c>
      <c r="D8" s="50"/>
      <c r="G8" s="30"/>
    </row>
    <row r="9" spans="1:7" ht="15">
      <c r="A9" s="50" t="s">
        <v>205</v>
      </c>
      <c r="B9" s="48" t="s">
        <v>204</v>
      </c>
      <c r="C9" s="58">
        <v>99874</v>
      </c>
      <c r="D9" s="50"/>
      <c r="G9" s="30"/>
    </row>
    <row r="10" spans="1:7" ht="15">
      <c r="A10" s="50" t="s">
        <v>189</v>
      </c>
      <c r="B10" s="50" t="s">
        <v>190</v>
      </c>
      <c r="C10" s="58">
        <f>C6-C7-C8-C9</f>
        <v>-390515</v>
      </c>
      <c r="D10" s="50"/>
      <c r="G10" s="30"/>
    </row>
    <row r="11" spans="1:7" ht="15">
      <c r="A11" s="50"/>
      <c r="B11" s="50"/>
      <c r="C11" s="58"/>
      <c r="D11" s="50"/>
      <c r="G11" s="30"/>
    </row>
    <row r="12" spans="1:7" ht="15">
      <c r="A12" s="50"/>
      <c r="B12" s="50"/>
      <c r="C12" s="58"/>
      <c r="D12" s="50"/>
      <c r="G12" s="30"/>
    </row>
    <row r="13" spans="1:4" ht="15">
      <c r="A13" s="50"/>
      <c r="B13" s="50"/>
      <c r="C13" s="58"/>
      <c r="D13" s="50"/>
    </row>
    <row r="14" spans="1:4" ht="15">
      <c r="A14" s="50" t="s">
        <v>177</v>
      </c>
      <c r="B14" s="50" t="s">
        <v>181</v>
      </c>
      <c r="C14" s="51">
        <v>524413</v>
      </c>
      <c r="D14" s="50"/>
    </row>
    <row r="15" spans="1:4" ht="15">
      <c r="A15" s="50" t="s">
        <v>178</v>
      </c>
      <c r="B15" s="50" t="s">
        <v>183</v>
      </c>
      <c r="C15" s="58">
        <f>'ANALITICA DE ACTIVOS'!G13</f>
        <v>116049.13</v>
      </c>
      <c r="D15" s="50"/>
    </row>
    <row r="16" spans="1:4" ht="15">
      <c r="A16" s="50" t="s">
        <v>179</v>
      </c>
      <c r="B16" s="50" t="s">
        <v>137</v>
      </c>
      <c r="C16" s="58">
        <f>'ANALITICA DE ACTIVOS'!G31</f>
        <v>58632.64</v>
      </c>
      <c r="D16" s="50"/>
    </row>
    <row r="17" spans="1:4" ht="15">
      <c r="A17" s="50" t="s">
        <v>180</v>
      </c>
      <c r="B17" s="50" t="s">
        <v>157</v>
      </c>
      <c r="C17" s="58">
        <f>'ANALITICA DE ACTIVOS'!G41</f>
        <v>649549.25</v>
      </c>
      <c r="D17" s="50"/>
    </row>
    <row r="18" spans="1:4" ht="15">
      <c r="A18" s="50" t="s">
        <v>182</v>
      </c>
      <c r="B18" s="50" t="s">
        <v>184</v>
      </c>
      <c r="C18" s="58"/>
      <c r="D18" s="50">
        <f>-'ANALITICA DE ACTIVOS'!M44</f>
        <v>-299818.35225</v>
      </c>
    </row>
    <row r="19" spans="1:4" ht="15">
      <c r="A19" s="50"/>
      <c r="B19" s="50"/>
      <c r="C19" s="58"/>
      <c r="D19" s="50"/>
    </row>
    <row r="20" spans="1:4" ht="15">
      <c r="A20" s="50"/>
      <c r="B20" s="50"/>
      <c r="C20" s="58"/>
      <c r="D20" s="50"/>
    </row>
    <row r="21" spans="1:4" ht="15">
      <c r="A21" s="50"/>
      <c r="B21" s="50"/>
      <c r="C21" s="50"/>
      <c r="D21" s="50"/>
    </row>
    <row r="22" spans="1:4" ht="15">
      <c r="A22" s="50" t="s">
        <v>97</v>
      </c>
      <c r="B22" s="50" t="s">
        <v>98</v>
      </c>
      <c r="D22" s="51">
        <v>144306</v>
      </c>
    </row>
    <row r="23" spans="1:4" ht="15">
      <c r="A23" s="50" t="s">
        <v>99</v>
      </c>
      <c r="B23" s="50" t="s">
        <v>100</v>
      </c>
      <c r="D23" s="50">
        <f>D22-D24</f>
        <v>85565</v>
      </c>
    </row>
    <row r="24" spans="1:4" ht="15">
      <c r="A24" s="50" t="s">
        <v>101</v>
      </c>
      <c r="B24" s="50" t="s">
        <v>102</v>
      </c>
      <c r="D24" s="50">
        <v>58741</v>
      </c>
    </row>
    <row r="25" spans="1:5" ht="15">
      <c r="A25" s="50"/>
      <c r="B25" s="50"/>
      <c r="C25" s="50"/>
      <c r="D25" s="50"/>
      <c r="E25" s="30"/>
    </row>
    <row r="26" spans="1:7" ht="15">
      <c r="A26" s="50" t="s">
        <v>76</v>
      </c>
      <c r="B26" s="50" t="s">
        <v>78</v>
      </c>
      <c r="D26" s="51">
        <v>578330</v>
      </c>
      <c r="E26" s="30"/>
      <c r="F26" s="52"/>
      <c r="G26" s="52"/>
    </row>
    <row r="27" spans="1:7" ht="15">
      <c r="A27" s="50" t="s">
        <v>77</v>
      </c>
      <c r="B27" s="50" t="s">
        <v>79</v>
      </c>
      <c r="D27" s="50">
        <v>578330</v>
      </c>
      <c r="F27" s="52"/>
      <c r="G27" s="52"/>
    </row>
    <row r="28" spans="1:6" ht="15">
      <c r="A28" s="50" t="s">
        <v>80</v>
      </c>
      <c r="B28" s="50" t="s">
        <v>89</v>
      </c>
      <c r="D28" s="50">
        <v>17790.24</v>
      </c>
      <c r="F28" s="52"/>
    </row>
    <row r="29" spans="1:4" ht="15">
      <c r="A29" s="50" t="s">
        <v>81</v>
      </c>
      <c r="B29" s="50" t="s">
        <v>90</v>
      </c>
      <c r="D29" s="50">
        <v>42150</v>
      </c>
    </row>
    <row r="30" spans="1:5" ht="15">
      <c r="A30" s="50" t="s">
        <v>82</v>
      </c>
      <c r="B30" s="50" t="s">
        <v>91</v>
      </c>
      <c r="D30" s="50">
        <v>15257.5</v>
      </c>
      <c r="E30" s="52"/>
    </row>
    <row r="31" spans="1:4" ht="15">
      <c r="A31" s="50" t="s">
        <v>83</v>
      </c>
      <c r="B31" s="50" t="s">
        <v>92</v>
      </c>
      <c r="D31" s="50">
        <v>27970</v>
      </c>
    </row>
    <row r="32" spans="1:4" ht="15">
      <c r="A32" s="50" t="s">
        <v>84</v>
      </c>
      <c r="B32" s="50" t="s">
        <v>207</v>
      </c>
      <c r="D32" s="50">
        <v>18274</v>
      </c>
    </row>
    <row r="33" spans="1:4" ht="15">
      <c r="A33" s="50" t="s">
        <v>85</v>
      </c>
      <c r="B33" s="50" t="s">
        <v>93</v>
      </c>
      <c r="D33" s="50">
        <v>26124</v>
      </c>
    </row>
    <row r="34" spans="1:4" ht="15">
      <c r="A34" s="50" t="s">
        <v>86</v>
      </c>
      <c r="B34" s="50" t="s">
        <v>94</v>
      </c>
      <c r="D34" s="50">
        <v>103190.75</v>
      </c>
    </row>
    <row r="35" spans="1:5" ht="15">
      <c r="A35" s="50" t="s">
        <v>87</v>
      </c>
      <c r="B35" s="50" t="s">
        <v>95</v>
      </c>
      <c r="D35" s="50">
        <v>313579</v>
      </c>
      <c r="E35" s="52"/>
    </row>
    <row r="36" spans="1:5" ht="15">
      <c r="A36" s="50" t="s">
        <v>88</v>
      </c>
      <c r="B36" s="50" t="s">
        <v>96</v>
      </c>
      <c r="D36" s="50">
        <v>13994.51</v>
      </c>
      <c r="E36" s="52"/>
    </row>
    <row r="37" spans="1:255" s="60" customFormat="1" ht="15">
      <c r="A37" s="50"/>
      <c r="B37" s="50"/>
      <c r="C37" s="57"/>
      <c r="D37" s="50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</row>
    <row r="38" spans="1:255" s="60" customFormat="1" ht="15">
      <c r="A38" s="50" t="s">
        <v>104</v>
      </c>
      <c r="B38" s="50" t="s">
        <v>110</v>
      </c>
      <c r="C38" s="57"/>
      <c r="D38" s="51">
        <v>1027802</v>
      </c>
      <c r="E38" s="2"/>
      <c r="F38" s="2"/>
      <c r="G38" s="2"/>
      <c r="H38" s="2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</row>
    <row r="39" spans="1:255" s="60" customFormat="1" ht="15">
      <c r="A39" s="50" t="s">
        <v>106</v>
      </c>
      <c r="B39" s="50" t="s">
        <v>105</v>
      </c>
      <c r="C39" s="57"/>
      <c r="D39" s="50">
        <v>1027802</v>
      </c>
      <c r="E39" s="2"/>
      <c r="F39" s="2"/>
      <c r="G39" s="2"/>
      <c r="H39" s="2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</row>
    <row r="40" spans="1:255" s="60" customFormat="1" ht="15">
      <c r="A40" s="63" t="s">
        <v>107</v>
      </c>
      <c r="B40" s="63" t="s">
        <v>206</v>
      </c>
      <c r="D40" s="50">
        <v>1027802</v>
      </c>
      <c r="E40" s="2"/>
      <c r="F40" s="2"/>
      <c r="G40" s="2"/>
      <c r="H40" s="2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</row>
    <row r="41" spans="1:255" s="60" customFormat="1" ht="15">
      <c r="A41" s="50"/>
      <c r="B41" s="50"/>
      <c r="C41" s="57"/>
      <c r="D41" s="50"/>
      <c r="E41" s="2"/>
      <c r="F41" s="2"/>
      <c r="G41" s="2"/>
      <c r="H41" s="2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</row>
    <row r="42" spans="1:255" s="60" customFormat="1" ht="15">
      <c r="A42" s="50"/>
      <c r="B42" s="50"/>
      <c r="C42" s="57"/>
      <c r="D42" s="50"/>
      <c r="E42" s="2"/>
      <c r="F42" s="2"/>
      <c r="G42" s="2"/>
      <c r="H42" s="2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</row>
    <row r="43" spans="1:255" s="60" customFormat="1" ht="15">
      <c r="A43" s="50"/>
      <c r="B43" s="50"/>
      <c r="C43" s="57"/>
      <c r="D43" s="50"/>
      <c r="E43" s="2"/>
      <c r="F43" s="2"/>
      <c r="G43" s="2"/>
      <c r="H43" s="2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</row>
    <row r="44" spans="1:255" s="60" customFormat="1" ht="15">
      <c r="A44" s="50"/>
      <c r="B44" s="50"/>
      <c r="C44" s="57"/>
      <c r="D44" s="50"/>
      <c r="E44" s="2"/>
      <c r="F44" s="2"/>
      <c r="G44" s="2"/>
      <c r="H44" s="2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</row>
    <row r="45" spans="1:255" s="60" customFormat="1" ht="15">
      <c r="A45" s="50"/>
      <c r="B45" s="50"/>
      <c r="C45" s="57"/>
      <c r="D45" s="50"/>
      <c r="E45" s="2"/>
      <c r="F45" s="2"/>
      <c r="G45" s="2"/>
      <c r="H45" s="2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</row>
    <row r="46" spans="1:255" s="60" customFormat="1" ht="15">
      <c r="A46" s="58"/>
      <c r="B46" s="58"/>
      <c r="C46" s="58"/>
      <c r="D46" s="59"/>
      <c r="E46" s="2"/>
      <c r="F46" s="2"/>
      <c r="G46" s="2"/>
      <c r="H46" s="2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</row>
    <row r="47" spans="1:256" ht="15">
      <c r="A47" s="60"/>
      <c r="B47" s="61" t="s">
        <v>67</v>
      </c>
      <c r="C47" s="4"/>
      <c r="D47" s="61" t="s">
        <v>60</v>
      </c>
      <c r="E47" s="2"/>
      <c r="F47" s="2"/>
      <c r="G47" s="2"/>
      <c r="H47" s="2"/>
      <c r="IV47"/>
    </row>
    <row r="48" spans="1:256" ht="15">
      <c r="A48" s="60"/>
      <c r="B48" s="62" t="s">
        <v>59</v>
      </c>
      <c r="C48" s="7"/>
      <c r="D48" s="62" t="s">
        <v>61</v>
      </c>
      <c r="E48" s="45"/>
      <c r="F48" s="45"/>
      <c r="IV48"/>
    </row>
    <row r="49" spans="1:256" ht="15">
      <c r="A49" s="35"/>
      <c r="B49" s="7"/>
      <c r="C49" s="24"/>
      <c r="D49" s="62" t="s">
        <v>62</v>
      </c>
      <c r="E49" s="46"/>
      <c r="F49" s="45"/>
      <c r="IV49"/>
    </row>
    <row r="50" spans="1:256" ht="15">
      <c r="A50" s="35"/>
      <c r="B50" s="7"/>
      <c r="C50" s="7"/>
      <c r="D50" s="7"/>
      <c r="E50" s="2"/>
      <c r="F50" s="2"/>
      <c r="IV50"/>
    </row>
    <row r="51" spans="1:7" ht="15">
      <c r="A51" s="2"/>
      <c r="B51" s="7"/>
      <c r="C51" s="16"/>
      <c r="D51" s="7"/>
      <c r="E51" s="7"/>
      <c r="F51" s="2"/>
      <c r="G51" s="2"/>
    </row>
    <row r="52" spans="1:4" ht="15">
      <c r="A52" s="46"/>
      <c r="B52" s="47"/>
      <c r="C52" s="46"/>
      <c r="D52" s="45"/>
    </row>
    <row r="53" spans="1:8" ht="15">
      <c r="A53" s="46"/>
      <c r="B53" s="46"/>
      <c r="C53" s="4"/>
      <c r="D53" s="46" t="s">
        <v>201</v>
      </c>
      <c r="E53" s="56"/>
      <c r="F53" s="7"/>
      <c r="G53" s="4"/>
      <c r="H53" s="56"/>
    </row>
    <row r="54" spans="1:8" ht="15">
      <c r="A54" s="9"/>
      <c r="B54" s="7"/>
      <c r="C54" s="7"/>
      <c r="D54" s="7"/>
      <c r="E54" s="56"/>
      <c r="F54" s="7"/>
      <c r="G54" s="4"/>
      <c r="H54" s="56"/>
    </row>
    <row r="55" spans="1:8" ht="15">
      <c r="A55" s="2"/>
      <c r="B55" s="2"/>
      <c r="C55" s="7"/>
      <c r="D55" s="7"/>
      <c r="E55" s="56"/>
      <c r="F55" s="56"/>
      <c r="G55" s="56"/>
      <c r="H55" s="56"/>
    </row>
    <row r="56" spans="1:8" ht="15">
      <c r="A56" s="55"/>
      <c r="C56" s="54"/>
      <c r="D56" s="54"/>
      <c r="E56" s="56"/>
      <c r="F56" s="56"/>
      <c r="G56" s="56"/>
      <c r="H56" s="56"/>
    </row>
    <row r="57" spans="2:8" ht="15">
      <c r="B57" s="4"/>
      <c r="C57" s="56"/>
      <c r="D57" s="56"/>
      <c r="E57" s="56"/>
      <c r="F57" s="56"/>
      <c r="G57" s="56"/>
      <c r="H57" s="56"/>
    </row>
    <row r="58" spans="2:8" ht="15">
      <c r="B58" s="4"/>
      <c r="C58" s="56"/>
      <c r="D58" s="56"/>
      <c r="E58" s="56"/>
      <c r="F58" s="56"/>
      <c r="G58" s="56"/>
      <c r="H58" s="56"/>
    </row>
    <row r="59" spans="2:8" ht="15">
      <c r="B59" s="4"/>
      <c r="C59" s="56"/>
      <c r="D59" s="56"/>
      <c r="E59" s="56"/>
      <c r="F59" s="56"/>
      <c r="G59" s="56"/>
      <c r="H59" s="56"/>
    </row>
    <row r="60" spans="1:8" ht="15">
      <c r="A60" s="4"/>
      <c r="B60" s="56"/>
      <c r="C60" s="56"/>
      <c r="D60" s="56"/>
      <c r="E60" s="56"/>
      <c r="F60" s="56"/>
      <c r="G60" s="56"/>
      <c r="H60" s="56"/>
    </row>
    <row r="61" spans="1:8" ht="15">
      <c r="A61" s="2"/>
      <c r="B61" s="56"/>
      <c r="C61" s="56"/>
      <c r="D61" s="56"/>
      <c r="E61" s="56"/>
      <c r="F61" s="4"/>
      <c r="G61" s="56"/>
      <c r="H61" s="56"/>
    </row>
    <row r="62" spans="1:7" ht="15">
      <c r="A62" s="2"/>
      <c r="B62" s="56"/>
      <c r="C62" s="56"/>
      <c r="D62" s="56"/>
      <c r="E62" s="56"/>
      <c r="F62" s="56"/>
      <c r="G62" s="56"/>
    </row>
    <row r="63" spans="1:4" ht="15">
      <c r="A63" s="2"/>
      <c r="B63" s="56"/>
      <c r="C63" s="56"/>
      <c r="D63" s="56"/>
    </row>
    <row r="64" spans="1:4" ht="15">
      <c r="A64" s="2"/>
      <c r="B64" s="56"/>
      <c r="C64" s="56"/>
      <c r="D64" s="56"/>
    </row>
    <row r="65" spans="1:4" ht="15">
      <c r="A65" s="56"/>
      <c r="B65" s="56"/>
      <c r="C65" s="56"/>
      <c r="D65" s="56"/>
    </row>
    <row r="66" spans="1:4" ht="15">
      <c r="A66" s="56"/>
      <c r="B66" s="56"/>
      <c r="C66" s="7"/>
      <c r="D66" s="56"/>
    </row>
    <row r="67" spans="3:4" ht="15">
      <c r="C67" s="54"/>
      <c r="D67" s="53"/>
    </row>
    <row r="68" spans="3:4" ht="15">
      <c r="C68" s="54"/>
      <c r="D68" s="54"/>
    </row>
    <row r="69" ht="15">
      <c r="D69" s="54"/>
    </row>
    <row r="70" ht="15">
      <c r="D70" s="54"/>
    </row>
    <row r="71" ht="15">
      <c r="D71" s="54"/>
    </row>
    <row r="72" ht="15">
      <c r="D72" s="54"/>
    </row>
    <row r="73" ht="15">
      <c r="D73" s="54"/>
    </row>
    <row r="74" ht="15">
      <c r="D74" s="54"/>
    </row>
    <row r="75" ht="15">
      <c r="D75" s="54"/>
    </row>
    <row r="76" ht="15">
      <c r="D76" s="54"/>
    </row>
    <row r="77" ht="15">
      <c r="D77" s="54"/>
    </row>
    <row r="78" ht="15">
      <c r="D78" s="54"/>
    </row>
    <row r="79" ht="15">
      <c r="D79" s="54"/>
    </row>
    <row r="80" ht="15">
      <c r="D80" s="5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G34" sqref="G34:G39"/>
    </sheetView>
  </sheetViews>
  <sheetFormatPr defaultColWidth="11.421875" defaultRowHeight="15"/>
  <cols>
    <col min="1" max="1" width="4.57421875" style="66" customWidth="1"/>
    <col min="2" max="2" width="7.57421875" style="66" customWidth="1"/>
    <col min="3" max="3" width="22.00390625" style="66" customWidth="1"/>
    <col min="4" max="4" width="6.57421875" style="66" customWidth="1"/>
    <col min="5" max="5" width="5.57421875" style="66" customWidth="1"/>
    <col min="6" max="6" width="10.00390625" style="66" hidden="1" customWidth="1"/>
    <col min="7" max="7" width="10.8515625" style="66" customWidth="1"/>
    <col min="8" max="8" width="10.00390625" style="66" hidden="1" customWidth="1"/>
    <col min="9" max="9" width="10.421875" style="66" hidden="1" customWidth="1"/>
    <col min="10" max="10" width="12.421875" style="66" customWidth="1"/>
    <col min="11" max="11" width="11.28125" style="66" customWidth="1"/>
    <col min="12" max="13" width="10.421875" style="66" customWidth="1"/>
    <col min="14" max="14" width="9.8515625" style="66" hidden="1" customWidth="1"/>
    <col min="15" max="15" width="8.57421875" style="66" hidden="1" customWidth="1"/>
    <col min="16" max="16" width="8.8515625" style="66" hidden="1" customWidth="1"/>
    <col min="17" max="17" width="8.00390625" style="66" hidden="1" customWidth="1"/>
    <col min="18" max="18" width="11.8515625" style="66" hidden="1" customWidth="1"/>
    <col min="19" max="19" width="3.57421875" style="66" hidden="1" customWidth="1"/>
    <col min="20" max="20" width="0" style="66" hidden="1" customWidth="1"/>
    <col min="21" max="16384" width="11.421875" style="66" customWidth="1"/>
  </cols>
  <sheetData>
    <row r="1" spans="1:18" ht="13.5">
      <c r="A1" s="64" t="s">
        <v>185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3.5">
      <c r="A2" s="67" t="s">
        <v>192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8" ht="14.25" thickBot="1">
      <c r="B3" s="65"/>
      <c r="C3" s="65"/>
      <c r="D3" s="65"/>
      <c r="E3" s="65"/>
      <c r="F3" s="65"/>
      <c r="G3" s="65"/>
      <c r="H3" s="68"/>
      <c r="I3" s="68"/>
      <c r="J3" s="65"/>
      <c r="K3" s="65"/>
      <c r="L3" s="65"/>
      <c r="M3" s="65"/>
      <c r="N3" s="65"/>
      <c r="O3" s="65"/>
      <c r="P3" s="65"/>
      <c r="Q3" s="65"/>
      <c r="R3" s="65"/>
    </row>
    <row r="4" spans="1:18" ht="12" thickBot="1">
      <c r="A4" s="69"/>
      <c r="B4" s="69"/>
      <c r="C4" s="69"/>
      <c r="D4" s="69"/>
      <c r="E4" s="69"/>
      <c r="F4" s="69"/>
      <c r="G4" s="69"/>
      <c r="H4" s="70"/>
      <c r="I4" s="70"/>
      <c r="J4" s="71" t="s">
        <v>111</v>
      </c>
      <c r="K4" s="72"/>
      <c r="L4" s="73"/>
      <c r="M4" s="74"/>
      <c r="N4" s="71" t="s">
        <v>112</v>
      </c>
      <c r="O4" s="72"/>
      <c r="P4" s="72"/>
      <c r="Q4" s="72"/>
      <c r="R4" s="73"/>
    </row>
    <row r="5" spans="1:18" ht="12.75" customHeight="1">
      <c r="A5" s="75" t="s">
        <v>113</v>
      </c>
      <c r="B5" s="75"/>
      <c r="C5" s="75"/>
      <c r="D5" s="75" t="s">
        <v>114</v>
      </c>
      <c r="E5" s="75" t="s">
        <v>115</v>
      </c>
      <c r="F5" s="75" t="s">
        <v>116</v>
      </c>
      <c r="G5" s="75"/>
      <c r="H5" s="75" t="s">
        <v>117</v>
      </c>
      <c r="I5" s="75" t="s">
        <v>117</v>
      </c>
      <c r="J5" s="75" t="s">
        <v>118</v>
      </c>
      <c r="K5" s="75" t="s">
        <v>119</v>
      </c>
      <c r="L5" s="75" t="s">
        <v>117</v>
      </c>
      <c r="M5" s="75" t="s">
        <v>118</v>
      </c>
      <c r="N5" s="76" t="s">
        <v>120</v>
      </c>
      <c r="O5" s="77"/>
      <c r="P5" s="75" t="s">
        <v>121</v>
      </c>
      <c r="Q5" s="75" t="s">
        <v>122</v>
      </c>
      <c r="R5" s="75" t="s">
        <v>117</v>
      </c>
    </row>
    <row r="6" spans="1:20" ht="33" customHeight="1" thickBot="1">
      <c r="A6" s="78" t="s">
        <v>123</v>
      </c>
      <c r="B6" s="78" t="s">
        <v>124</v>
      </c>
      <c r="C6" s="78" t="s">
        <v>125</v>
      </c>
      <c r="D6" s="78" t="s">
        <v>126</v>
      </c>
      <c r="E6" s="79" t="s">
        <v>193</v>
      </c>
      <c r="F6" s="79" t="s">
        <v>127</v>
      </c>
      <c r="G6" s="78" t="s">
        <v>128</v>
      </c>
      <c r="H6" s="78" t="s">
        <v>129</v>
      </c>
      <c r="I6" s="78" t="s">
        <v>130</v>
      </c>
      <c r="J6" s="78" t="s">
        <v>186</v>
      </c>
      <c r="K6" s="79" t="s">
        <v>197</v>
      </c>
      <c r="L6" s="79" t="s">
        <v>198</v>
      </c>
      <c r="M6" s="79" t="s">
        <v>199</v>
      </c>
      <c r="N6" s="80" t="s">
        <v>131</v>
      </c>
      <c r="O6" s="81"/>
      <c r="P6" s="78" t="s">
        <v>132</v>
      </c>
      <c r="Q6" s="78" t="s">
        <v>133</v>
      </c>
      <c r="R6" s="79">
        <v>2</v>
      </c>
      <c r="T6" s="66" t="str">
        <f>+K5</f>
        <v>Saldo x ded.</v>
      </c>
    </row>
    <row r="7" spans="1:18" ht="11.25">
      <c r="A7" s="82"/>
      <c r="B7" s="69"/>
      <c r="C7" s="69"/>
      <c r="D7" s="83"/>
      <c r="E7" s="84"/>
      <c r="F7" s="84"/>
      <c r="G7" s="85"/>
      <c r="H7" s="85"/>
      <c r="I7" s="85"/>
      <c r="J7" s="85"/>
      <c r="K7" s="85"/>
      <c r="L7" s="85"/>
      <c r="M7" s="85"/>
      <c r="N7" s="86"/>
      <c r="O7" s="87"/>
      <c r="P7" s="87"/>
      <c r="Q7" s="87"/>
      <c r="R7" s="85"/>
    </row>
    <row r="8" spans="1:18" ht="11.25">
      <c r="A8" s="88" t="s">
        <v>134</v>
      </c>
      <c r="B8" s="69"/>
      <c r="C8" s="69"/>
      <c r="D8" s="83"/>
      <c r="E8" s="84"/>
      <c r="F8" s="84"/>
      <c r="G8" s="85"/>
      <c r="H8" s="85"/>
      <c r="I8" s="85"/>
      <c r="J8" s="85"/>
      <c r="K8" s="85"/>
      <c r="L8" s="85"/>
      <c r="M8" s="85"/>
      <c r="N8" s="86"/>
      <c r="O8" s="87"/>
      <c r="P8" s="87"/>
      <c r="Q8" s="87"/>
      <c r="R8" s="85"/>
    </row>
    <row r="9" spans="1:20" ht="11.25">
      <c r="A9" s="82">
        <v>0.1</v>
      </c>
      <c r="B9" s="89" t="s">
        <v>135</v>
      </c>
      <c r="C9" s="69" t="s">
        <v>136</v>
      </c>
      <c r="D9" s="83">
        <v>41727</v>
      </c>
      <c r="E9" s="84">
        <v>7</v>
      </c>
      <c r="F9" s="84"/>
      <c r="G9" s="90">
        <v>12284.13</v>
      </c>
      <c r="H9" s="91">
        <f>+G9*A9</f>
        <v>1228.413</v>
      </c>
      <c r="I9" s="91">
        <f>+H9/12</f>
        <v>102.36775</v>
      </c>
      <c r="J9" s="91">
        <v>0</v>
      </c>
      <c r="K9" s="91">
        <f>G9-J9</f>
        <v>12284.13</v>
      </c>
      <c r="L9" s="91">
        <f>+I9*E9</f>
        <v>716.57425</v>
      </c>
      <c r="M9" s="91">
        <f>J9+L9</f>
        <v>716.57425</v>
      </c>
      <c r="N9" s="86">
        <v>40695</v>
      </c>
      <c r="O9" s="87">
        <v>100.041</v>
      </c>
      <c r="P9" s="87">
        <v>100.228</v>
      </c>
      <c r="Q9" s="92">
        <v>1</v>
      </c>
      <c r="R9" s="93">
        <f>+L9*Q9</f>
        <v>716.57425</v>
      </c>
      <c r="T9" s="94">
        <f>+G9-M9</f>
        <v>11567.55575</v>
      </c>
    </row>
    <row r="10" spans="1:20" ht="11.25">
      <c r="A10" s="82">
        <v>0.1</v>
      </c>
      <c r="B10" s="89" t="s">
        <v>175</v>
      </c>
      <c r="C10" s="69" t="s">
        <v>174</v>
      </c>
      <c r="D10" s="83">
        <v>41727</v>
      </c>
      <c r="E10" s="84">
        <v>7</v>
      </c>
      <c r="F10" s="84"/>
      <c r="G10" s="90">
        <v>48765</v>
      </c>
      <c r="H10" s="91">
        <f>+G10*A10</f>
        <v>4876.5</v>
      </c>
      <c r="I10" s="91">
        <f>+H10/12</f>
        <v>406.375</v>
      </c>
      <c r="J10" s="91">
        <v>0</v>
      </c>
      <c r="K10" s="91">
        <f>G10-J10</f>
        <v>48765</v>
      </c>
      <c r="L10" s="91">
        <f>+I10*E10</f>
        <v>2844.625</v>
      </c>
      <c r="M10" s="91">
        <f>J10+L10</f>
        <v>2844.625</v>
      </c>
      <c r="N10" s="86"/>
      <c r="O10" s="87"/>
      <c r="P10" s="87"/>
      <c r="Q10" s="92"/>
      <c r="R10" s="93"/>
      <c r="T10" s="94"/>
    </row>
    <row r="11" spans="1:20" ht="11.25">
      <c r="A11" s="82">
        <v>0.1</v>
      </c>
      <c r="B11" s="89" t="s">
        <v>188</v>
      </c>
      <c r="C11" s="69" t="s">
        <v>187</v>
      </c>
      <c r="D11" s="83">
        <v>41395</v>
      </c>
      <c r="E11" s="84">
        <v>10</v>
      </c>
      <c r="F11" s="84"/>
      <c r="G11" s="90">
        <v>55000</v>
      </c>
      <c r="H11" s="91"/>
      <c r="I11" s="91"/>
      <c r="J11" s="91">
        <v>0</v>
      </c>
      <c r="K11" s="91">
        <f>G11-J11</f>
        <v>55000</v>
      </c>
      <c r="L11" s="91">
        <f>+I11*E11</f>
        <v>0</v>
      </c>
      <c r="M11" s="91">
        <f>J11+L11</f>
        <v>0</v>
      </c>
      <c r="N11" s="86"/>
      <c r="O11" s="87"/>
      <c r="P11" s="87"/>
      <c r="Q11" s="92"/>
      <c r="R11" s="93"/>
      <c r="T11" s="94"/>
    </row>
    <row r="12" spans="1:20" ht="11.25">
      <c r="A12" s="82"/>
      <c r="B12" s="89"/>
      <c r="C12" s="69"/>
      <c r="D12" s="83"/>
      <c r="E12" s="84"/>
      <c r="F12" s="84"/>
      <c r="G12" s="90"/>
      <c r="H12" s="91"/>
      <c r="I12" s="91"/>
      <c r="J12" s="91"/>
      <c r="K12" s="91"/>
      <c r="L12" s="91"/>
      <c r="M12" s="91"/>
      <c r="N12" s="86"/>
      <c r="O12" s="87"/>
      <c r="P12" s="87"/>
      <c r="Q12" s="92"/>
      <c r="R12" s="93"/>
      <c r="T12" s="94"/>
    </row>
    <row r="13" spans="1:20" ht="12" thickBot="1">
      <c r="A13" s="82"/>
      <c r="B13" s="69"/>
      <c r="C13" s="69"/>
      <c r="D13" s="83"/>
      <c r="E13" s="84"/>
      <c r="F13" s="84"/>
      <c r="G13" s="95">
        <f>+G9+G10+G11</f>
        <v>116049.13</v>
      </c>
      <c r="H13" s="96">
        <f>+H9</f>
        <v>1228.413</v>
      </c>
      <c r="I13" s="96">
        <f>+I9</f>
        <v>102.36775</v>
      </c>
      <c r="J13" s="96">
        <v>5596.17025</v>
      </c>
      <c r="K13" s="111">
        <f>+K9+K10</f>
        <v>61049.13</v>
      </c>
      <c r="L13" s="111">
        <f>+L9+L10</f>
        <v>3561.19925</v>
      </c>
      <c r="M13" s="95">
        <f>+M9+M10</f>
        <v>3561.19925</v>
      </c>
      <c r="N13" s="96"/>
      <c r="O13" s="96"/>
      <c r="P13" s="96"/>
      <c r="Q13" s="96"/>
      <c r="R13" s="96">
        <f>+R9</f>
        <v>716.57425</v>
      </c>
      <c r="T13" s="96">
        <f>+T9</f>
        <v>11567.55575</v>
      </c>
    </row>
    <row r="14" spans="1:18" ht="12" thickTop="1">
      <c r="A14" s="82"/>
      <c r="B14" s="69"/>
      <c r="C14" s="69"/>
      <c r="D14" s="83"/>
      <c r="E14" s="84"/>
      <c r="F14" s="84"/>
      <c r="G14" s="85"/>
      <c r="H14" s="85"/>
      <c r="I14" s="85"/>
      <c r="J14" s="85"/>
      <c r="K14" s="85"/>
      <c r="L14" s="85"/>
      <c r="M14" s="85"/>
      <c r="N14" s="86"/>
      <c r="O14" s="87"/>
      <c r="P14" s="87"/>
      <c r="Q14" s="87"/>
      <c r="R14" s="85"/>
    </row>
    <row r="15" spans="1:18" ht="11.25">
      <c r="A15" s="88" t="s">
        <v>137</v>
      </c>
      <c r="B15" s="69"/>
      <c r="C15" s="69"/>
      <c r="D15" s="83"/>
      <c r="E15" s="84"/>
      <c r="F15" s="84"/>
      <c r="G15" s="85"/>
      <c r="H15" s="85"/>
      <c r="I15" s="85"/>
      <c r="J15" s="85"/>
      <c r="K15" s="85"/>
      <c r="L15" s="85"/>
      <c r="M15" s="85"/>
      <c r="N15" s="86"/>
      <c r="O15" s="87"/>
      <c r="P15" s="87"/>
      <c r="Q15" s="87"/>
      <c r="R15" s="85"/>
    </row>
    <row r="16" spans="1:20" ht="11.25">
      <c r="A16" s="82">
        <v>0.3</v>
      </c>
      <c r="B16" s="69" t="s">
        <v>138</v>
      </c>
      <c r="C16" s="69" t="s">
        <v>139</v>
      </c>
      <c r="D16" s="83">
        <v>41913</v>
      </c>
      <c r="E16" s="84">
        <v>0</v>
      </c>
      <c r="F16" s="97"/>
      <c r="G16" s="90">
        <v>6500</v>
      </c>
      <c r="H16" s="91">
        <f aca="true" t="shared" si="0" ref="H16:H22">+G16*A16</f>
        <v>1950</v>
      </c>
      <c r="I16" s="91">
        <f aca="true" t="shared" si="1" ref="I16:I22">+H16/12</f>
        <v>162.5</v>
      </c>
      <c r="J16" s="91">
        <v>0</v>
      </c>
      <c r="K16" s="91">
        <f aca="true" t="shared" si="2" ref="K16:K22">G16-J16</f>
        <v>6500</v>
      </c>
      <c r="L16" s="91">
        <f aca="true" t="shared" si="3" ref="L16:L22">+I16*E16</f>
        <v>0</v>
      </c>
      <c r="M16" s="91">
        <f aca="true" t="shared" si="4" ref="M16:M22">J16+L16</f>
        <v>0</v>
      </c>
      <c r="N16" s="86">
        <v>40695</v>
      </c>
      <c r="O16" s="87">
        <v>100.041</v>
      </c>
      <c r="P16" s="87">
        <v>90.5767</v>
      </c>
      <c r="Q16" s="87">
        <f>TRUNC(O16/P16,4)</f>
        <v>1.1044</v>
      </c>
      <c r="R16" s="93">
        <f aca="true" t="shared" si="5" ref="R16:R22">+L16*Q16</f>
        <v>0</v>
      </c>
      <c r="T16" s="94">
        <f aca="true" t="shared" si="6" ref="T16:T22">+G16-M16</f>
        <v>6500</v>
      </c>
    </row>
    <row r="17" spans="1:20" ht="11.25">
      <c r="A17" s="82">
        <v>0.3</v>
      </c>
      <c r="B17" s="69" t="s">
        <v>140</v>
      </c>
      <c r="C17" s="69" t="s">
        <v>141</v>
      </c>
      <c r="D17" s="83">
        <v>40118</v>
      </c>
      <c r="E17" s="84">
        <v>3</v>
      </c>
      <c r="F17" s="97"/>
      <c r="G17" s="90">
        <v>2500</v>
      </c>
      <c r="H17" s="91">
        <f t="shared" si="0"/>
        <v>750</v>
      </c>
      <c r="I17" s="91">
        <f t="shared" si="1"/>
        <v>62.5</v>
      </c>
      <c r="J17" s="91">
        <v>2312.5</v>
      </c>
      <c r="K17" s="91">
        <f t="shared" si="2"/>
        <v>187.5</v>
      </c>
      <c r="L17" s="91">
        <f t="shared" si="3"/>
        <v>187.5</v>
      </c>
      <c r="M17" s="91">
        <f t="shared" si="4"/>
        <v>2500</v>
      </c>
      <c r="N17" s="86">
        <v>40695</v>
      </c>
      <c r="O17" s="87">
        <v>100.041</v>
      </c>
      <c r="P17" s="87">
        <v>91.6062</v>
      </c>
      <c r="Q17" s="87">
        <f aca="true" t="shared" si="7" ref="Q17:Q22">TRUNC(O17/P17,4)</f>
        <v>1.092</v>
      </c>
      <c r="R17" s="93">
        <f t="shared" si="5"/>
        <v>204.75000000000003</v>
      </c>
      <c r="T17" s="94">
        <f t="shared" si="6"/>
        <v>0</v>
      </c>
    </row>
    <row r="18" spans="1:20" ht="11.25">
      <c r="A18" s="82">
        <v>0.3</v>
      </c>
      <c r="B18" s="69" t="s">
        <v>142</v>
      </c>
      <c r="C18" s="69" t="s">
        <v>143</v>
      </c>
      <c r="D18" s="83">
        <v>40148</v>
      </c>
      <c r="E18" s="84">
        <v>4</v>
      </c>
      <c r="F18" s="97"/>
      <c r="G18" s="90">
        <v>1650</v>
      </c>
      <c r="H18" s="91">
        <f t="shared" si="0"/>
        <v>495</v>
      </c>
      <c r="I18" s="91">
        <f t="shared" si="1"/>
        <v>41.25</v>
      </c>
      <c r="J18" s="91">
        <v>1485</v>
      </c>
      <c r="K18" s="91">
        <f t="shared" si="2"/>
        <v>165</v>
      </c>
      <c r="L18" s="91">
        <f t="shared" si="3"/>
        <v>165</v>
      </c>
      <c r="M18" s="91">
        <f t="shared" si="4"/>
        <v>1650</v>
      </c>
      <c r="N18" s="86">
        <v>40695</v>
      </c>
      <c r="O18" s="87">
        <v>100.041</v>
      </c>
      <c r="P18" s="87">
        <v>92.2406</v>
      </c>
      <c r="Q18" s="87">
        <f t="shared" si="7"/>
        <v>1.0845</v>
      </c>
      <c r="R18" s="93">
        <f t="shared" si="5"/>
        <v>178.9425</v>
      </c>
      <c r="T18" s="94">
        <f t="shared" si="6"/>
        <v>0</v>
      </c>
    </row>
    <row r="19" spans="1:20" ht="11.25">
      <c r="A19" s="82">
        <v>0.3</v>
      </c>
      <c r="B19" s="69" t="s">
        <v>144</v>
      </c>
      <c r="C19" s="69" t="s">
        <v>145</v>
      </c>
      <c r="D19" s="83">
        <v>40118</v>
      </c>
      <c r="E19" s="97">
        <v>3</v>
      </c>
      <c r="F19" s="97"/>
      <c r="G19" s="90">
        <v>5500</v>
      </c>
      <c r="H19" s="91">
        <f t="shared" si="0"/>
        <v>1650</v>
      </c>
      <c r="I19" s="91">
        <f t="shared" si="1"/>
        <v>137.5</v>
      </c>
      <c r="J19" s="91">
        <v>5087.5</v>
      </c>
      <c r="K19" s="91">
        <f t="shared" si="2"/>
        <v>412.5</v>
      </c>
      <c r="L19" s="91">
        <f t="shared" si="3"/>
        <v>412.5</v>
      </c>
      <c r="M19" s="91">
        <f t="shared" si="4"/>
        <v>5500</v>
      </c>
      <c r="N19" s="86">
        <v>40695</v>
      </c>
      <c r="O19" s="87">
        <v>100.041</v>
      </c>
      <c r="P19" s="87">
        <v>91.6062</v>
      </c>
      <c r="Q19" s="87">
        <f t="shared" si="7"/>
        <v>1.092</v>
      </c>
      <c r="R19" s="93">
        <f t="shared" si="5"/>
        <v>450.45000000000005</v>
      </c>
      <c r="T19" s="94">
        <f t="shared" si="6"/>
        <v>0</v>
      </c>
    </row>
    <row r="20" spans="1:20" ht="11.25">
      <c r="A20" s="82">
        <v>0.3</v>
      </c>
      <c r="B20" s="69" t="s">
        <v>146</v>
      </c>
      <c r="C20" s="69" t="s">
        <v>147</v>
      </c>
      <c r="D20" s="83">
        <v>40575</v>
      </c>
      <c r="E20" s="97">
        <v>12</v>
      </c>
      <c r="F20" s="97"/>
      <c r="G20" s="90">
        <v>5190.09</v>
      </c>
      <c r="H20" s="91">
        <f t="shared" si="0"/>
        <v>1557.027</v>
      </c>
      <c r="I20" s="91">
        <f t="shared" si="1"/>
        <v>129.75225</v>
      </c>
      <c r="J20" s="91">
        <v>3114.054</v>
      </c>
      <c r="K20" s="91">
        <f t="shared" si="2"/>
        <v>2076.036</v>
      </c>
      <c r="L20" s="91">
        <f t="shared" si="3"/>
        <v>1557.027</v>
      </c>
      <c r="M20" s="91">
        <f t="shared" si="4"/>
        <v>4671.081</v>
      </c>
      <c r="N20" s="86">
        <v>40695</v>
      </c>
      <c r="O20" s="87">
        <v>100.041</v>
      </c>
      <c r="P20" s="87">
        <v>97.134</v>
      </c>
      <c r="Q20" s="87">
        <f t="shared" si="7"/>
        <v>1.0299</v>
      </c>
      <c r="R20" s="93">
        <f t="shared" si="5"/>
        <v>1603.5821073000002</v>
      </c>
      <c r="T20" s="94">
        <f t="shared" si="6"/>
        <v>519.009</v>
      </c>
    </row>
    <row r="21" spans="1:20" ht="11.25">
      <c r="A21" s="82">
        <v>0.3</v>
      </c>
      <c r="B21" s="69" t="s">
        <v>146</v>
      </c>
      <c r="C21" s="69" t="s">
        <v>148</v>
      </c>
      <c r="D21" s="83">
        <v>40575</v>
      </c>
      <c r="E21" s="97">
        <v>12</v>
      </c>
      <c r="F21" s="97"/>
      <c r="G21" s="90">
        <v>7750</v>
      </c>
      <c r="H21" s="91">
        <f t="shared" si="0"/>
        <v>2325</v>
      </c>
      <c r="I21" s="91">
        <f t="shared" si="1"/>
        <v>193.75</v>
      </c>
      <c r="J21" s="91">
        <v>4650</v>
      </c>
      <c r="K21" s="91">
        <f t="shared" si="2"/>
        <v>3100</v>
      </c>
      <c r="L21" s="91">
        <f t="shared" si="3"/>
        <v>2325</v>
      </c>
      <c r="M21" s="91">
        <f t="shared" si="4"/>
        <v>6975</v>
      </c>
      <c r="N21" s="86">
        <v>40695</v>
      </c>
      <c r="O21" s="87">
        <v>100.041</v>
      </c>
      <c r="P21" s="87">
        <v>97.134</v>
      </c>
      <c r="Q21" s="87">
        <f t="shared" si="7"/>
        <v>1.0299</v>
      </c>
      <c r="R21" s="93">
        <f t="shared" si="5"/>
        <v>2394.5175</v>
      </c>
      <c r="T21" s="94">
        <f t="shared" si="6"/>
        <v>775</v>
      </c>
    </row>
    <row r="22" spans="1:20" ht="11.25">
      <c r="A22" s="82">
        <v>0.3</v>
      </c>
      <c r="B22" s="69" t="s">
        <v>146</v>
      </c>
      <c r="C22" s="69" t="s">
        <v>149</v>
      </c>
      <c r="D22" s="83">
        <v>41671</v>
      </c>
      <c r="E22" s="97">
        <v>5</v>
      </c>
      <c r="F22" s="97"/>
      <c r="G22" s="90">
        <f>12891.41+454.51+56.82+8+0.1</f>
        <v>13410.84</v>
      </c>
      <c r="H22" s="91">
        <f t="shared" si="0"/>
        <v>4023.252</v>
      </c>
      <c r="I22" s="91">
        <f t="shared" si="1"/>
        <v>335.271</v>
      </c>
      <c r="J22" s="91">
        <v>0</v>
      </c>
      <c r="K22" s="91">
        <f t="shared" si="2"/>
        <v>13410.84</v>
      </c>
      <c r="L22" s="91">
        <f t="shared" si="3"/>
        <v>1676.355</v>
      </c>
      <c r="M22" s="91">
        <f t="shared" si="4"/>
        <v>1676.355</v>
      </c>
      <c r="N22" s="86">
        <v>40695</v>
      </c>
      <c r="O22" s="87">
        <v>100.041</v>
      </c>
      <c r="P22" s="87">
        <v>97.134</v>
      </c>
      <c r="Q22" s="87">
        <f t="shared" si="7"/>
        <v>1.0299</v>
      </c>
      <c r="R22" s="93">
        <f t="shared" si="5"/>
        <v>1726.4780145</v>
      </c>
      <c r="T22" s="94">
        <f t="shared" si="6"/>
        <v>11734.485</v>
      </c>
    </row>
    <row r="23" ht="11.25"/>
    <row r="24" spans="1:20" ht="11.25">
      <c r="A24" s="82">
        <v>0.3</v>
      </c>
      <c r="B24" s="89">
        <v>4310</v>
      </c>
      <c r="C24" s="69" t="s">
        <v>150</v>
      </c>
      <c r="D24" s="83">
        <v>41230</v>
      </c>
      <c r="E24" s="97">
        <v>12</v>
      </c>
      <c r="F24" s="97"/>
      <c r="G24" s="90">
        <v>3732.76</v>
      </c>
      <c r="H24" s="91">
        <f>+G24*A24</f>
        <v>1119.828</v>
      </c>
      <c r="I24" s="91">
        <f>+H24/12</f>
        <v>93.319</v>
      </c>
      <c r="J24" s="91">
        <v>93.319</v>
      </c>
      <c r="K24" s="91">
        <f>G24-J24</f>
        <v>3639.4410000000003</v>
      </c>
      <c r="L24" s="91">
        <f>+I24*E24</f>
        <v>1119.828</v>
      </c>
      <c r="M24" s="91">
        <f>J24+L24</f>
        <v>1213.147</v>
      </c>
      <c r="N24" s="83">
        <v>40864</v>
      </c>
      <c r="O24" s="87">
        <v>102.707</v>
      </c>
      <c r="P24" s="87">
        <v>102.707</v>
      </c>
      <c r="Q24" s="87">
        <f>TRUNC(O24/P24,4)</f>
        <v>1</v>
      </c>
      <c r="R24" s="93">
        <f>+L24*Q24</f>
        <v>1119.828</v>
      </c>
      <c r="T24" s="94">
        <f>+G24-M24</f>
        <v>2519.6130000000003</v>
      </c>
    </row>
    <row r="25" spans="1:20" ht="11.25">
      <c r="A25" s="82">
        <v>0.3</v>
      </c>
      <c r="B25" s="89" t="s">
        <v>151</v>
      </c>
      <c r="C25" s="69" t="s">
        <v>152</v>
      </c>
      <c r="D25" s="83">
        <v>41183</v>
      </c>
      <c r="E25" s="97">
        <v>12</v>
      </c>
      <c r="F25" s="97"/>
      <c r="G25" s="90">
        <v>4408.6</v>
      </c>
      <c r="H25" s="91">
        <f>+G25*A25</f>
        <v>1322.5800000000002</v>
      </c>
      <c r="I25" s="91">
        <f>+H25/12</f>
        <v>110.21500000000002</v>
      </c>
      <c r="J25" s="91">
        <v>220.43000000000004</v>
      </c>
      <c r="K25" s="91">
        <f>G25-J25</f>
        <v>4188.17</v>
      </c>
      <c r="L25" s="91">
        <f>+I25*E25</f>
        <v>1322.5800000000002</v>
      </c>
      <c r="M25" s="91">
        <f>J25+L25</f>
        <v>1543.0100000000002</v>
      </c>
      <c r="N25" s="83">
        <v>40817</v>
      </c>
      <c r="O25" s="87">
        <v>101.608</v>
      </c>
      <c r="P25" s="87">
        <v>101.608</v>
      </c>
      <c r="Q25" s="87">
        <f>TRUNC(O25/P25,4)</f>
        <v>1</v>
      </c>
      <c r="R25" s="93">
        <f>+L25*Q25</f>
        <v>1322.5800000000002</v>
      </c>
      <c r="T25" s="94">
        <f>+G25-M25</f>
        <v>2865.59</v>
      </c>
    </row>
    <row r="26" spans="1:20" ht="11.25">
      <c r="A26" s="82">
        <v>0.3</v>
      </c>
      <c r="B26" s="89">
        <v>4294</v>
      </c>
      <c r="C26" s="69" t="s">
        <v>153</v>
      </c>
      <c r="D26" s="83">
        <v>41214</v>
      </c>
      <c r="E26" s="97">
        <v>12</v>
      </c>
      <c r="F26" s="97"/>
      <c r="G26" s="90">
        <v>2998.97</v>
      </c>
      <c r="H26" s="91">
        <f>+G26*A26</f>
        <v>899.6909999999999</v>
      </c>
      <c r="I26" s="91">
        <f>+H26/12</f>
        <v>74.97425</v>
      </c>
      <c r="J26" s="91">
        <v>74.97425</v>
      </c>
      <c r="K26" s="91">
        <f>G26-J26</f>
        <v>2923.9957499999996</v>
      </c>
      <c r="L26" s="91">
        <f>+I26*E26</f>
        <v>899.691</v>
      </c>
      <c r="M26" s="91">
        <f>J26+L26</f>
        <v>974.66525</v>
      </c>
      <c r="N26" s="83">
        <v>40848</v>
      </c>
      <c r="O26" s="87">
        <v>102.707</v>
      </c>
      <c r="P26" s="87">
        <v>102.707</v>
      </c>
      <c r="Q26" s="87">
        <f>TRUNC(O26/P26,4)</f>
        <v>1</v>
      </c>
      <c r="R26" s="93">
        <f>+L26*Q26</f>
        <v>899.691</v>
      </c>
      <c r="T26" s="94">
        <f>+G26-M26</f>
        <v>2024.3047499999998</v>
      </c>
    </row>
    <row r="27" spans="1:20" ht="11.25">
      <c r="A27" s="82"/>
      <c r="B27" s="89"/>
      <c r="C27" s="69"/>
      <c r="D27" s="83"/>
      <c r="E27" s="97"/>
      <c r="F27" s="97"/>
      <c r="G27" s="90"/>
      <c r="H27" s="91"/>
      <c r="I27" s="91"/>
      <c r="J27" s="91"/>
      <c r="K27" s="91"/>
      <c r="L27" s="91"/>
      <c r="M27" s="91"/>
      <c r="N27" s="83"/>
      <c r="O27" s="87"/>
      <c r="P27" s="87"/>
      <c r="Q27" s="87"/>
      <c r="R27" s="93"/>
      <c r="T27" s="94"/>
    </row>
    <row r="28" spans="1:20" ht="11.25">
      <c r="A28" s="82"/>
      <c r="B28" s="89"/>
      <c r="C28" s="98" t="s">
        <v>154</v>
      </c>
      <c r="D28" s="83"/>
      <c r="E28" s="97"/>
      <c r="F28" s="97"/>
      <c r="G28" s="90"/>
      <c r="H28" s="91"/>
      <c r="I28" s="91"/>
      <c r="J28" s="91"/>
      <c r="K28" s="91"/>
      <c r="L28" s="91"/>
      <c r="M28" s="91"/>
      <c r="N28" s="83"/>
      <c r="O28" s="87"/>
      <c r="P28" s="87"/>
      <c r="Q28" s="87"/>
      <c r="R28" s="93"/>
      <c r="T28" s="94"/>
    </row>
    <row r="29" spans="1:20" ht="11.25">
      <c r="A29" s="82">
        <v>0.3</v>
      </c>
      <c r="B29" s="89" t="s">
        <v>155</v>
      </c>
      <c r="C29" s="69" t="s">
        <v>156</v>
      </c>
      <c r="D29" s="83">
        <v>41221</v>
      </c>
      <c r="E29" s="97">
        <v>7</v>
      </c>
      <c r="F29" s="97"/>
      <c r="G29" s="90">
        <v>4991.38</v>
      </c>
      <c r="H29" s="91">
        <f>+G29*A29</f>
        <v>1497.414</v>
      </c>
      <c r="I29" s="91">
        <f>+H29/12</f>
        <v>124.7845</v>
      </c>
      <c r="J29" s="91">
        <v>124.7845</v>
      </c>
      <c r="K29" s="91">
        <f>G29-J29</f>
        <v>4866.5955</v>
      </c>
      <c r="L29" s="91">
        <f>+I29*E29</f>
        <v>873.4915</v>
      </c>
      <c r="M29" s="91">
        <f>J29+L29</f>
        <v>998.276</v>
      </c>
      <c r="N29" s="83">
        <v>40855</v>
      </c>
      <c r="O29" s="87">
        <v>102.707</v>
      </c>
      <c r="P29" s="87">
        <v>102.707</v>
      </c>
      <c r="Q29" s="87">
        <f>TRUNC(O29/P29,4)</f>
        <v>1</v>
      </c>
      <c r="R29" s="93">
        <f>+L29*Q29</f>
        <v>873.4915</v>
      </c>
      <c r="T29" s="94">
        <f>+G29-M29</f>
        <v>3993.1040000000003</v>
      </c>
    </row>
    <row r="30" spans="1:18" ht="11.25">
      <c r="A30" s="82"/>
      <c r="C30" s="69"/>
      <c r="D30" s="83"/>
      <c r="E30" s="97"/>
      <c r="F30" s="97"/>
      <c r="G30" s="90"/>
      <c r="H30" s="91"/>
      <c r="I30" s="91"/>
      <c r="J30" s="91"/>
      <c r="K30" s="91"/>
      <c r="L30" s="91"/>
      <c r="M30" s="91"/>
      <c r="N30" s="86"/>
      <c r="O30" s="87"/>
      <c r="P30" s="87"/>
      <c r="Q30" s="87"/>
      <c r="R30" s="93"/>
    </row>
    <row r="31" spans="1:20" ht="12" thickBot="1">
      <c r="A31" s="82"/>
      <c r="B31" s="69"/>
      <c r="C31" s="69"/>
      <c r="D31" s="83"/>
      <c r="E31" s="84"/>
      <c r="F31" s="84"/>
      <c r="G31" s="95">
        <f>SUM(G16:G30)</f>
        <v>58632.64</v>
      </c>
      <c r="H31" s="96">
        <f>SUM(H16:H26)</f>
        <v>16092.378</v>
      </c>
      <c r="I31" s="96">
        <f>SUM(I16:I26)</f>
        <v>1341.0314999999998</v>
      </c>
      <c r="J31" s="96">
        <v>31072.407750000002</v>
      </c>
      <c r="K31" s="96">
        <f>SUM(K16:K30)</f>
        <v>41470.078250000006</v>
      </c>
      <c r="L31" s="96">
        <f>SUM(L16:L30)</f>
        <v>10538.9725</v>
      </c>
      <c r="M31" s="95">
        <f>SUM(M16:M30)</f>
        <v>27701.53425</v>
      </c>
      <c r="N31" s="96"/>
      <c r="O31" s="96"/>
      <c r="P31" s="96"/>
      <c r="Q31" s="96"/>
      <c r="R31" s="96">
        <f>SUM(R16:R26)</f>
        <v>9900.819121800001</v>
      </c>
      <c r="T31" s="96">
        <f>SUM(T16:T26)</f>
        <v>26938.00175</v>
      </c>
    </row>
    <row r="32" spans="1:18" ht="12" thickTop="1">
      <c r="A32" s="82"/>
      <c r="B32" s="69"/>
      <c r="C32" s="69"/>
      <c r="D32" s="83"/>
      <c r="E32" s="84"/>
      <c r="F32" s="84"/>
      <c r="G32" s="85"/>
      <c r="H32" s="85"/>
      <c r="I32" s="85"/>
      <c r="J32" s="85"/>
      <c r="K32" s="85"/>
      <c r="L32" s="85"/>
      <c r="M32" s="85"/>
      <c r="N32" s="86"/>
      <c r="O32" s="87"/>
      <c r="P32" s="87"/>
      <c r="Q32" s="87"/>
      <c r="R32" s="85"/>
    </row>
    <row r="33" spans="1:18" ht="11.25">
      <c r="A33" s="88" t="s">
        <v>157</v>
      </c>
      <c r="B33" s="69"/>
      <c r="C33" s="69"/>
      <c r="D33" s="83"/>
      <c r="E33" s="84"/>
      <c r="F33" s="84"/>
      <c r="G33" s="85"/>
      <c r="H33" s="85"/>
      <c r="I33" s="85"/>
      <c r="J33" s="85"/>
      <c r="K33" s="85"/>
      <c r="L33" s="85"/>
      <c r="M33" s="85"/>
      <c r="N33" s="86"/>
      <c r="O33" s="87"/>
      <c r="P33" s="87"/>
      <c r="Q33" s="87"/>
      <c r="R33" s="85"/>
    </row>
    <row r="34" spans="1:20" ht="11.25">
      <c r="A34" s="82">
        <v>0.25</v>
      </c>
      <c r="B34" s="69" t="s">
        <v>158</v>
      </c>
      <c r="C34" s="69" t="s">
        <v>159</v>
      </c>
      <c r="D34" s="83">
        <v>41699</v>
      </c>
      <c r="E34" s="99">
        <v>7</v>
      </c>
      <c r="F34" s="99"/>
      <c r="G34" s="90">
        <v>23100</v>
      </c>
      <c r="H34" s="91">
        <f>+G34*A34</f>
        <v>5775</v>
      </c>
      <c r="I34" s="91">
        <f>+H34/12</f>
        <v>481.25</v>
      </c>
      <c r="J34" s="91">
        <v>0</v>
      </c>
      <c r="K34" s="91">
        <f>G34-J34</f>
        <v>23100</v>
      </c>
      <c r="L34" s="91">
        <f>+I34*E34</f>
        <v>3368.75</v>
      </c>
      <c r="M34" s="91">
        <f>J34+L34</f>
        <v>3368.75</v>
      </c>
      <c r="N34" s="86">
        <v>40695</v>
      </c>
      <c r="O34" s="87">
        <v>100.041</v>
      </c>
      <c r="P34" s="87">
        <v>96.5754</v>
      </c>
      <c r="Q34" s="87">
        <f>TRUNC(O34/P34,4)</f>
        <v>1.0358</v>
      </c>
      <c r="R34" s="100">
        <f>+L34*Q34</f>
        <v>3489.35125</v>
      </c>
      <c r="T34" s="94">
        <f>+G34-M34</f>
        <v>19731.25</v>
      </c>
    </row>
    <row r="35" spans="1:20" ht="11.25">
      <c r="A35" s="82">
        <v>0.25</v>
      </c>
      <c r="B35" s="69" t="s">
        <v>158</v>
      </c>
      <c r="C35" s="69" t="s">
        <v>195</v>
      </c>
      <c r="D35" s="83">
        <v>40299</v>
      </c>
      <c r="E35" s="99">
        <v>12</v>
      </c>
      <c r="F35" s="99"/>
      <c r="G35" s="90">
        <v>267260.87</v>
      </c>
      <c r="H35" s="91">
        <f>+G35*A35</f>
        <v>66815.2175</v>
      </c>
      <c r="I35" s="91">
        <f>+H35/12</f>
        <v>5567.934791666667</v>
      </c>
      <c r="J35" s="91">
        <v>133630.435</v>
      </c>
      <c r="K35" s="91">
        <f>G35-J35</f>
        <v>133630.435</v>
      </c>
      <c r="L35" s="91">
        <f>+I35*E35</f>
        <v>66815.2175</v>
      </c>
      <c r="M35" s="91">
        <f>J35+L35</f>
        <v>200445.6525</v>
      </c>
      <c r="N35" s="86">
        <v>40695</v>
      </c>
      <c r="O35" s="87">
        <v>100.041</v>
      </c>
      <c r="P35" s="87">
        <v>96.5754</v>
      </c>
      <c r="Q35" s="87">
        <f>TRUNC(O35/P35,4)</f>
        <v>1.0358</v>
      </c>
      <c r="R35" s="100">
        <f>+L35*Q35</f>
        <v>69207.2022865</v>
      </c>
      <c r="T35" s="94">
        <f>+G35-M35</f>
        <v>66815.2175</v>
      </c>
    </row>
    <row r="36" spans="1:20" ht="11.25">
      <c r="A36" s="82">
        <v>0.25</v>
      </c>
      <c r="B36" s="69" t="s">
        <v>158</v>
      </c>
      <c r="C36" s="69" t="s">
        <v>159</v>
      </c>
      <c r="D36" s="83">
        <v>41699</v>
      </c>
      <c r="E36" s="99">
        <v>7</v>
      </c>
      <c r="F36" s="99"/>
      <c r="G36" s="90">
        <v>15400</v>
      </c>
      <c r="H36" s="91">
        <f>+G36*A36</f>
        <v>3850</v>
      </c>
      <c r="I36" s="91">
        <f>+H36/12</f>
        <v>320.8333333333333</v>
      </c>
      <c r="J36" s="91">
        <v>0</v>
      </c>
      <c r="K36" s="91">
        <f>G36-J36</f>
        <v>15400</v>
      </c>
      <c r="L36" s="91">
        <f>+I36*E36</f>
        <v>2245.833333333333</v>
      </c>
      <c r="M36" s="91">
        <f>J36+L36</f>
        <v>2245.833333333333</v>
      </c>
      <c r="N36" s="86">
        <v>40695</v>
      </c>
      <c r="O36" s="87">
        <v>100.041</v>
      </c>
      <c r="P36" s="87">
        <v>96.5754</v>
      </c>
      <c r="Q36" s="87">
        <f>TRUNC(O36/P36,4)</f>
        <v>1.0358</v>
      </c>
      <c r="R36" s="100">
        <f>+L36*Q36</f>
        <v>2326.2341666666666</v>
      </c>
      <c r="T36" s="94">
        <f>+G36-M36</f>
        <v>13154.166666666668</v>
      </c>
    </row>
    <row r="37" spans="1:20" ht="11.25">
      <c r="A37" s="82"/>
      <c r="B37" s="69"/>
      <c r="C37" s="69"/>
      <c r="D37" s="83"/>
      <c r="E37" s="99"/>
      <c r="F37" s="99"/>
      <c r="G37" s="90"/>
      <c r="H37" s="91"/>
      <c r="I37" s="91"/>
      <c r="J37" s="91"/>
      <c r="K37" s="91"/>
      <c r="L37" s="91"/>
      <c r="M37" s="91"/>
      <c r="N37" s="86"/>
      <c r="O37" s="87"/>
      <c r="P37" s="87"/>
      <c r="Q37" s="87"/>
      <c r="R37" s="100"/>
      <c r="T37" s="94"/>
    </row>
    <row r="38" spans="1:20" ht="11.25">
      <c r="A38" s="82">
        <v>0.25</v>
      </c>
      <c r="B38" s="89" t="s">
        <v>160</v>
      </c>
      <c r="C38" s="69" t="s">
        <v>194</v>
      </c>
      <c r="D38" s="83">
        <v>41075</v>
      </c>
      <c r="E38" s="99">
        <v>10</v>
      </c>
      <c r="F38" s="99"/>
      <c r="G38" s="90">
        <v>177066</v>
      </c>
      <c r="H38" s="91">
        <f>+G38*A38</f>
        <v>44266.5</v>
      </c>
      <c r="I38" s="91">
        <f>+H38/12</f>
        <v>3688.875</v>
      </c>
      <c r="J38" s="91">
        <v>22133.25</v>
      </c>
      <c r="K38" s="91">
        <f>G38-J38</f>
        <v>154932.75</v>
      </c>
      <c r="L38" s="91">
        <f>+I38*E38</f>
        <v>36888.75</v>
      </c>
      <c r="M38" s="91">
        <f>J38+L38</f>
        <v>59022</v>
      </c>
      <c r="N38" s="86">
        <v>40756</v>
      </c>
      <c r="O38" s="87">
        <v>100.68</v>
      </c>
      <c r="P38" s="87">
        <v>100.041</v>
      </c>
      <c r="Q38" s="87">
        <f>TRUNC(O38/P38,4)</f>
        <v>1.0063</v>
      </c>
      <c r="R38" s="100">
        <f>+L38*Q38</f>
        <v>37121.149124999996</v>
      </c>
      <c r="T38" s="94">
        <f>+G38-M38</f>
        <v>118044</v>
      </c>
    </row>
    <row r="39" spans="1:20" ht="11.25">
      <c r="A39" s="82">
        <v>0.25</v>
      </c>
      <c r="B39" s="112" t="s">
        <v>161</v>
      </c>
      <c r="C39" s="113" t="s">
        <v>196</v>
      </c>
      <c r="D39" s="114">
        <v>41030</v>
      </c>
      <c r="E39" s="99">
        <v>1</v>
      </c>
      <c r="F39" s="99"/>
      <c r="G39" s="90">
        <v>166722.38</v>
      </c>
      <c r="H39" s="91">
        <f>+G39*A39</f>
        <v>41680.595</v>
      </c>
      <c r="I39" s="91">
        <f>+H39/12</f>
        <v>3473.382916666667</v>
      </c>
      <c r="J39" s="91">
        <v>0</v>
      </c>
      <c r="K39" s="91">
        <f>G39-J39</f>
        <v>166722.38</v>
      </c>
      <c r="L39" s="91">
        <f>+I39*E39</f>
        <v>3473.382916666667</v>
      </c>
      <c r="M39" s="91">
        <f>J39+L39</f>
        <v>3473.382916666667</v>
      </c>
      <c r="N39" s="101">
        <v>40756</v>
      </c>
      <c r="O39" s="87">
        <v>100.68</v>
      </c>
      <c r="P39" s="92">
        <v>100.041</v>
      </c>
      <c r="Q39" s="87">
        <f>TRUNC(O39/P39,4)</f>
        <v>1.0063</v>
      </c>
      <c r="R39" s="100">
        <f>+L39*Q39</f>
        <v>3495.2652290416668</v>
      </c>
      <c r="T39" s="94">
        <f>+G39-M39</f>
        <v>163248.99708333335</v>
      </c>
    </row>
    <row r="40" spans="2:18" ht="11.25">
      <c r="B40" s="89"/>
      <c r="C40" s="69"/>
      <c r="D40" s="83"/>
      <c r="E40" s="84"/>
      <c r="F40" s="84"/>
      <c r="G40" s="90"/>
      <c r="H40" s="91"/>
      <c r="I40" s="91"/>
      <c r="J40" s="91"/>
      <c r="K40" s="91"/>
      <c r="L40" s="91"/>
      <c r="M40" s="91"/>
      <c r="N40" s="86"/>
      <c r="O40" s="87"/>
      <c r="P40" s="87"/>
      <c r="Q40" s="87"/>
      <c r="R40" s="100"/>
    </row>
    <row r="41" spans="1:20" ht="12" thickBot="1">
      <c r="A41" s="82"/>
      <c r="B41" s="69"/>
      <c r="C41" s="69"/>
      <c r="D41" s="83"/>
      <c r="E41" s="84"/>
      <c r="F41" s="84"/>
      <c r="G41" s="95">
        <f>SUM(G34:G40)</f>
        <v>649549.25</v>
      </c>
      <c r="H41" s="96">
        <f>SUM(H34:H36)</f>
        <v>76440.2175</v>
      </c>
      <c r="I41" s="96">
        <f>SUM(I34:I36)</f>
        <v>6370.018125</v>
      </c>
      <c r="J41" s="96">
        <v>175013.685</v>
      </c>
      <c r="K41" s="96">
        <f>SUM(K34:K39)</f>
        <v>493785.565</v>
      </c>
      <c r="L41" s="96">
        <f>SUM(L34:L39)</f>
        <v>112791.93375</v>
      </c>
      <c r="M41" s="95">
        <f>SUM(M34:M40)</f>
        <v>268555.61875</v>
      </c>
      <c r="N41" s="102"/>
      <c r="O41" s="96"/>
      <c r="P41" s="96"/>
      <c r="Q41" s="96"/>
      <c r="R41" s="96">
        <f>SUM(R34:R39)</f>
        <v>115639.20205720834</v>
      </c>
      <c r="T41" s="96">
        <f>SUM(T34:T39)</f>
        <v>380993.63125</v>
      </c>
    </row>
    <row r="42" spans="1:18" ht="12" thickTop="1">
      <c r="A42" s="82"/>
      <c r="B42" s="69"/>
      <c r="C42" s="69"/>
      <c r="D42" s="83"/>
      <c r="E42" s="84"/>
      <c r="F42" s="84"/>
      <c r="G42" s="85"/>
      <c r="H42" s="85"/>
      <c r="I42" s="85"/>
      <c r="J42" s="85"/>
      <c r="K42" s="85"/>
      <c r="L42" s="85"/>
      <c r="M42" s="85"/>
      <c r="N42" s="86"/>
      <c r="O42" s="87"/>
      <c r="P42" s="87"/>
      <c r="Q42" s="87"/>
      <c r="R42" s="85"/>
    </row>
    <row r="43" spans="1:18" ht="11.25">
      <c r="A43" s="82"/>
      <c r="B43" s="69"/>
      <c r="C43" s="69"/>
      <c r="D43" s="103"/>
      <c r="E43" s="84"/>
      <c r="F43" s="84"/>
      <c r="G43" s="91"/>
      <c r="H43" s="91"/>
      <c r="I43" s="91"/>
      <c r="J43" s="91"/>
      <c r="K43" s="91"/>
      <c r="L43" s="91"/>
      <c r="M43" s="91"/>
      <c r="N43" s="86"/>
      <c r="O43" s="87"/>
      <c r="P43" s="87"/>
      <c r="Q43" s="87"/>
      <c r="R43" s="100"/>
    </row>
    <row r="44" spans="1:20" ht="12" thickBot="1">
      <c r="A44" s="69"/>
      <c r="B44" s="69"/>
      <c r="C44" s="69"/>
      <c r="D44" s="69" t="s">
        <v>162</v>
      </c>
      <c r="E44" s="69" t="s">
        <v>163</v>
      </c>
      <c r="F44" s="69"/>
      <c r="G44" s="96">
        <f aca="true" t="shared" si="8" ref="G44:M44">G13+G31+G41</f>
        <v>824231.02</v>
      </c>
      <c r="H44" s="96">
        <f t="shared" si="8"/>
        <v>93761.0085</v>
      </c>
      <c r="I44" s="96">
        <f t="shared" si="8"/>
        <v>7813.417374999999</v>
      </c>
      <c r="J44" s="96">
        <v>211682.263</v>
      </c>
      <c r="K44" s="96">
        <f t="shared" si="8"/>
        <v>596304.77325</v>
      </c>
      <c r="L44" s="96">
        <f t="shared" si="8"/>
        <v>126892.10549999999</v>
      </c>
      <c r="M44" s="96">
        <f t="shared" si="8"/>
        <v>299818.35225</v>
      </c>
      <c r="N44" s="96"/>
      <c r="O44" s="96"/>
      <c r="P44" s="96"/>
      <c r="Q44" s="96"/>
      <c r="R44" s="96">
        <f>R13+R31+R41</f>
        <v>126256.59542900835</v>
      </c>
      <c r="T44" s="96">
        <f>T13+T31+T41</f>
        <v>419499.18875</v>
      </c>
    </row>
    <row r="45" spans="7:13" ht="12" thickTop="1">
      <c r="G45" s="104"/>
      <c r="H45" s="105"/>
      <c r="K45" s="105"/>
      <c r="L45" s="93"/>
      <c r="M45" s="93"/>
    </row>
    <row r="46" spans="7:13" ht="11.25">
      <c r="G46" s="94"/>
      <c r="J46" s="94"/>
      <c r="L46" s="94"/>
      <c r="M46" s="94"/>
    </row>
    <row r="47" spans="10:17" ht="11.25" hidden="1">
      <c r="J47" s="88"/>
      <c r="K47" s="94"/>
      <c r="L47" s="94"/>
      <c r="M47" s="94"/>
      <c r="Q47" s="66" t="s">
        <v>164</v>
      </c>
    </row>
    <row r="48" spans="6:21" ht="11.25">
      <c r="F48" s="106" t="s">
        <v>165</v>
      </c>
      <c r="G48" s="107"/>
      <c r="H48" s="94"/>
      <c r="J48" s="94"/>
      <c r="K48" s="66" t="s">
        <v>176</v>
      </c>
      <c r="L48" s="107"/>
      <c r="M48" s="94">
        <f>G44-M44</f>
        <v>524412.66775</v>
      </c>
      <c r="R48" s="107" t="e">
        <f>R44-#REF!-#REF!</f>
        <v>#REF!</v>
      </c>
      <c r="U48" s="94"/>
    </row>
    <row r="49" spans="1:15" ht="11.25" hidden="1">
      <c r="A49" s="108" t="s">
        <v>166</v>
      </c>
      <c r="B49" s="105"/>
      <c r="C49" s="105"/>
      <c r="D49" s="105"/>
      <c r="E49" s="105"/>
      <c r="F49" s="105"/>
      <c r="G49" s="105"/>
      <c r="J49" s="104"/>
      <c r="O49" s="109"/>
    </row>
    <row r="50" spans="1:15" ht="11.25" hidden="1">
      <c r="A50" s="105" t="s">
        <v>167</v>
      </c>
      <c r="B50" s="105"/>
      <c r="C50" s="105"/>
      <c r="D50" s="105"/>
      <c r="E50" s="105"/>
      <c r="F50" s="105"/>
      <c r="G50" s="105"/>
      <c r="J50" s="104"/>
      <c r="K50" s="109"/>
      <c r="O50" s="109"/>
    </row>
    <row r="51" spans="1:4" ht="11.25" hidden="1">
      <c r="A51" s="110" t="s">
        <v>168</v>
      </c>
      <c r="D51" s="110" t="s">
        <v>169</v>
      </c>
    </row>
    <row r="52" spans="1:10" ht="11.25" hidden="1">
      <c r="A52" s="66" t="s">
        <v>170</v>
      </c>
      <c r="D52" s="66" t="s">
        <v>171</v>
      </c>
      <c r="J52" s="94"/>
    </row>
    <row r="53" spans="1:4" ht="11.25" hidden="1">
      <c r="A53" s="66" t="s">
        <v>172</v>
      </c>
      <c r="D53" s="66" t="s">
        <v>173</v>
      </c>
    </row>
    <row r="54" ht="11.25" hidden="1">
      <c r="K54" s="69"/>
    </row>
    <row r="55" ht="11.25" hidden="1"/>
    <row r="56" ht="11.25" hidden="1"/>
    <row r="57" ht="11.25" hidden="1"/>
    <row r="58" ht="11.25" hidden="1"/>
    <row r="59" ht="15">
      <c r="A59"/>
    </row>
    <row r="61" spans="11:13" ht="11.25">
      <c r="K61" s="110"/>
      <c r="M61" s="94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CANTE</dc:creator>
  <cp:keywords/>
  <dc:description/>
  <cp:lastModifiedBy>Usuario</cp:lastModifiedBy>
  <cp:lastPrinted>2015-11-09T19:24:43Z</cp:lastPrinted>
  <dcterms:created xsi:type="dcterms:W3CDTF">2011-05-12T15:23:29Z</dcterms:created>
  <dcterms:modified xsi:type="dcterms:W3CDTF">2021-02-25T23:24:30Z</dcterms:modified>
  <cp:category/>
  <cp:version/>
  <cp:contentType/>
  <cp:contentStatus/>
</cp:coreProperties>
</file>